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da\Documents\Privates\投資関係\株式投資\株管理\"/>
    </mc:Choice>
  </mc:AlternateContent>
  <xr:revisionPtr revIDLastSave="0" documentId="13_ncr:1_{4ACA44F2-8ACC-46C2-9F8C-FEB7A13AC47F}" xr6:coauthVersionLast="47" xr6:coauthVersionMax="47" xr10:uidLastSave="{00000000-0000-0000-0000-000000000000}"/>
  <workbookProtection workbookAlgorithmName="SHA-512" workbookHashValue="miraza/tloOPNvFcInKw4/6sAsf41vxlbVWUe+ZcRzddugIWTwPK5afYa8nThW7FA7Lay44u9bnIy+MNl0QHGQ==" workbookSaltValue="2E2R9GlR7hV7a0fJndTDSQ==" workbookSpinCount="100000" lockStructure="1"/>
  <bookViews>
    <workbookView xWindow="28680" yWindow="-120" windowWidth="29040" windowHeight="15840" tabRatio="818" activeTab="1" xr2:uid="{059C27B3-60C3-46CB-872A-BF4C7280B555}"/>
  </bookViews>
  <sheets>
    <sheet name="使い方" sheetId="39" r:id="rId1"/>
    <sheet name="メイン" sheetId="1" r:id="rId2"/>
    <sheet name="終値シート" sheetId="38" state="hidden" r:id="rId3"/>
  </sheets>
  <definedNames>
    <definedName name="_xlnm._FilterDatabase" localSheetId="1" hidden="1">メイン!$B$7:$AF$7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D311" i="38"/>
  <c r="E311" i="38"/>
  <c r="F311" i="38"/>
  <c r="G311" i="38"/>
  <c r="H311" i="38"/>
  <c r="I311" i="38"/>
  <c r="J311" i="38"/>
  <c r="K311" i="38"/>
  <c r="L311" i="38"/>
  <c r="M311" i="38"/>
  <c r="N311" i="38"/>
  <c r="O311" i="38"/>
  <c r="P311" i="38"/>
  <c r="Q311" i="38"/>
  <c r="R311" i="38"/>
  <c r="S311" i="38"/>
  <c r="T311" i="38"/>
  <c r="U311" i="38"/>
  <c r="V311" i="38"/>
  <c r="W311" i="38"/>
  <c r="X311" i="38"/>
  <c r="Y311" i="38"/>
  <c r="Z311" i="38"/>
  <c r="AA311" i="38"/>
  <c r="AB311" i="38"/>
  <c r="AC311" i="38"/>
  <c r="AD311" i="38"/>
  <c r="AE311" i="38"/>
  <c r="AF311" i="38"/>
  <c r="D312" i="38"/>
  <c r="E312" i="38"/>
  <c r="F312" i="38"/>
  <c r="G312" i="38"/>
  <c r="H312" i="38"/>
  <c r="I312" i="38"/>
  <c r="J312" i="38"/>
  <c r="K312" i="38"/>
  <c r="L312" i="38"/>
  <c r="M312" i="38"/>
  <c r="N312" i="38"/>
  <c r="O312" i="38"/>
  <c r="P312" i="38"/>
  <c r="Q312" i="38"/>
  <c r="R312" i="38"/>
  <c r="S312" i="38"/>
  <c r="T312" i="38"/>
  <c r="U312" i="38"/>
  <c r="V312" i="38"/>
  <c r="W312" i="38"/>
  <c r="X312" i="38"/>
  <c r="Y312" i="38"/>
  <c r="Z312" i="38"/>
  <c r="AA312" i="38"/>
  <c r="AB312" i="38"/>
  <c r="AC312" i="38"/>
  <c r="AD312" i="38"/>
  <c r="AE312" i="38"/>
  <c r="AF312" i="38"/>
  <c r="D313" i="38"/>
  <c r="E313" i="38"/>
  <c r="F313" i="38"/>
  <c r="G313" i="38"/>
  <c r="H313" i="38"/>
  <c r="I313" i="38"/>
  <c r="J313" i="38"/>
  <c r="K313" i="38"/>
  <c r="L313" i="38"/>
  <c r="M313" i="38"/>
  <c r="N313" i="38"/>
  <c r="O313" i="38"/>
  <c r="P313" i="38"/>
  <c r="Q313" i="38"/>
  <c r="R313" i="38"/>
  <c r="S313" i="38"/>
  <c r="T313" i="38"/>
  <c r="U313" i="38"/>
  <c r="V313" i="38"/>
  <c r="W313" i="38"/>
  <c r="X313" i="38"/>
  <c r="Y313" i="38"/>
  <c r="Z313" i="38"/>
  <c r="AA313" i="38"/>
  <c r="AB313" i="38"/>
  <c r="AC313" i="38"/>
  <c r="AD313" i="38"/>
  <c r="AE313" i="38"/>
  <c r="AF313" i="38"/>
  <c r="C311" i="38"/>
  <c r="C307" i="38"/>
  <c r="C312" i="38"/>
  <c r="C313" i="38"/>
  <c r="C309" i="38"/>
  <c r="C308" i="38"/>
  <c r="AD8" i="1" s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D307" i="38"/>
  <c r="AC9" i="1" s="1"/>
  <c r="E307" i="38"/>
  <c r="AC10" i="1" s="1"/>
  <c r="F307" i="38"/>
  <c r="AC11" i="1" s="1"/>
  <c r="G307" i="38"/>
  <c r="AC12" i="1" s="1"/>
  <c r="H307" i="38"/>
  <c r="AC13" i="1" s="1"/>
  <c r="I307" i="38"/>
  <c r="AC14" i="1" s="1"/>
  <c r="J307" i="38"/>
  <c r="AC15" i="1" s="1"/>
  <c r="K307" i="38"/>
  <c r="AC16" i="1" s="1"/>
  <c r="L307" i="38"/>
  <c r="AC17" i="1" s="1"/>
  <c r="M307" i="38"/>
  <c r="AC18" i="1" s="1"/>
  <c r="N307" i="38"/>
  <c r="AC19" i="1" s="1"/>
  <c r="O307" i="38"/>
  <c r="AC20" i="1" s="1"/>
  <c r="P307" i="38"/>
  <c r="AC21" i="1" s="1"/>
  <c r="Q307" i="38"/>
  <c r="AC22" i="1" s="1"/>
  <c r="R307" i="38"/>
  <c r="AC23" i="1" s="1"/>
  <c r="S307" i="38"/>
  <c r="AC24" i="1" s="1"/>
  <c r="T307" i="38"/>
  <c r="AC25" i="1" s="1"/>
  <c r="U307" i="38"/>
  <c r="AC26" i="1" s="1"/>
  <c r="V307" i="38"/>
  <c r="AC27" i="1" s="1"/>
  <c r="W307" i="38"/>
  <c r="AC28" i="1" s="1"/>
  <c r="X307" i="38"/>
  <c r="AC29" i="1" s="1"/>
  <c r="Y307" i="38"/>
  <c r="AC30" i="1" s="1"/>
  <c r="Z307" i="38"/>
  <c r="AC31" i="1" s="1"/>
  <c r="AA307" i="38"/>
  <c r="AC32" i="1" s="1"/>
  <c r="AB307" i="38"/>
  <c r="AC33" i="1" s="1"/>
  <c r="AC307" i="38"/>
  <c r="AC34" i="1" s="1"/>
  <c r="AD307" i="38"/>
  <c r="AC35" i="1" s="1"/>
  <c r="AE307" i="38"/>
  <c r="AC36" i="1" s="1"/>
  <c r="AF307" i="38"/>
  <c r="AC37" i="1" s="1"/>
  <c r="D308" i="38"/>
  <c r="AD9" i="1" s="1"/>
  <c r="E308" i="38"/>
  <c r="AD10" i="1" s="1"/>
  <c r="F308" i="38"/>
  <c r="AD11" i="1" s="1"/>
  <c r="G308" i="38"/>
  <c r="H308" i="38"/>
  <c r="AD13" i="1" s="1"/>
  <c r="I308" i="38"/>
  <c r="AD14" i="1" s="1"/>
  <c r="J308" i="38"/>
  <c r="AD15" i="1" s="1"/>
  <c r="K308" i="38"/>
  <c r="AD16" i="1" s="1"/>
  <c r="L308" i="38"/>
  <c r="AD17" i="1" s="1"/>
  <c r="M308" i="38"/>
  <c r="AD18" i="1" s="1"/>
  <c r="N308" i="38"/>
  <c r="AD19" i="1" s="1"/>
  <c r="O308" i="38"/>
  <c r="AD20" i="1" s="1"/>
  <c r="P308" i="38"/>
  <c r="AD21" i="1" s="1"/>
  <c r="Q308" i="38"/>
  <c r="AD22" i="1" s="1"/>
  <c r="R308" i="38"/>
  <c r="S308" i="38"/>
  <c r="T308" i="38"/>
  <c r="AD25" i="1" s="1"/>
  <c r="U308" i="38"/>
  <c r="AD26" i="1" s="1"/>
  <c r="V308" i="38"/>
  <c r="AD27" i="1" s="1"/>
  <c r="W308" i="38"/>
  <c r="AD28" i="1" s="1"/>
  <c r="X308" i="38"/>
  <c r="AD29" i="1" s="1"/>
  <c r="Y308" i="38"/>
  <c r="AD30" i="1" s="1"/>
  <c r="Z308" i="38"/>
  <c r="AD31" i="1" s="1"/>
  <c r="AA308" i="38"/>
  <c r="AD32" i="1" s="1"/>
  <c r="AB308" i="38"/>
  <c r="AD33" i="1" s="1"/>
  <c r="AC308" i="38"/>
  <c r="AD34" i="1" s="1"/>
  <c r="AD308" i="38"/>
  <c r="AD35" i="1" s="1"/>
  <c r="AE308" i="38"/>
  <c r="AD36" i="1" s="1"/>
  <c r="AF308" i="38"/>
  <c r="AD37" i="1" s="1"/>
  <c r="D309" i="38"/>
  <c r="AE9" i="1" s="1"/>
  <c r="E309" i="38"/>
  <c r="AE10" i="1" s="1"/>
  <c r="F309" i="38"/>
  <c r="G309" i="38"/>
  <c r="AE12" i="1" s="1"/>
  <c r="H309" i="38"/>
  <c r="AE13" i="1" s="1"/>
  <c r="I309" i="38"/>
  <c r="AE14" i="1" s="1"/>
  <c r="J309" i="38"/>
  <c r="AE15" i="1" s="1"/>
  <c r="K309" i="38"/>
  <c r="AE16" i="1" s="1"/>
  <c r="L309" i="38"/>
  <c r="AE17" i="1" s="1"/>
  <c r="M309" i="38"/>
  <c r="AE18" i="1" s="1"/>
  <c r="N309" i="38"/>
  <c r="AE19" i="1" s="1"/>
  <c r="O309" i="38"/>
  <c r="AE20" i="1" s="1"/>
  <c r="P309" i="38"/>
  <c r="AE21" i="1" s="1"/>
  <c r="Q309" i="38"/>
  <c r="AE22" i="1" s="1"/>
  <c r="R309" i="38"/>
  <c r="AE23" i="1" s="1"/>
  <c r="S309" i="38"/>
  <c r="AE24" i="1" s="1"/>
  <c r="T309" i="38"/>
  <c r="AE25" i="1" s="1"/>
  <c r="U309" i="38"/>
  <c r="AE26" i="1" s="1"/>
  <c r="V309" i="38"/>
  <c r="AE27" i="1" s="1"/>
  <c r="W309" i="38"/>
  <c r="AE28" i="1" s="1"/>
  <c r="X309" i="38"/>
  <c r="AE29" i="1" s="1"/>
  <c r="Y309" i="38"/>
  <c r="AE30" i="1" s="1"/>
  <c r="Z309" i="38"/>
  <c r="AE31" i="1" s="1"/>
  <c r="AA309" i="38"/>
  <c r="AE32" i="1" s="1"/>
  <c r="AB309" i="38"/>
  <c r="AE33" i="1" s="1"/>
  <c r="AC309" i="38"/>
  <c r="AE34" i="1" s="1"/>
  <c r="AD309" i="38"/>
  <c r="AE35" i="1" s="1"/>
  <c r="AE309" i="38"/>
  <c r="AE36" i="1" s="1"/>
  <c r="AF309" i="38"/>
  <c r="AE37" i="1" s="1"/>
  <c r="D310" i="38"/>
  <c r="AF9" i="1" s="1"/>
  <c r="E310" i="38"/>
  <c r="AF10" i="1" s="1"/>
  <c r="F310" i="38"/>
  <c r="AF11" i="1" s="1"/>
  <c r="G310" i="38"/>
  <c r="AF12" i="1" s="1"/>
  <c r="H310" i="38"/>
  <c r="AF13" i="1" s="1"/>
  <c r="I310" i="38"/>
  <c r="AF14" i="1" s="1"/>
  <c r="J310" i="38"/>
  <c r="AF15" i="1" s="1"/>
  <c r="K310" i="38"/>
  <c r="AF16" i="1" s="1"/>
  <c r="L310" i="38"/>
  <c r="AF17" i="1" s="1"/>
  <c r="M310" i="38"/>
  <c r="AF18" i="1" s="1"/>
  <c r="N310" i="38"/>
  <c r="AF19" i="1" s="1"/>
  <c r="O310" i="38"/>
  <c r="AF20" i="1" s="1"/>
  <c r="P310" i="38"/>
  <c r="AF21" i="1" s="1"/>
  <c r="Q310" i="38"/>
  <c r="AF22" i="1" s="1"/>
  <c r="R310" i="38"/>
  <c r="AF23" i="1" s="1"/>
  <c r="S310" i="38"/>
  <c r="AF24" i="1" s="1"/>
  <c r="T310" i="38"/>
  <c r="AF25" i="1" s="1"/>
  <c r="U310" i="38"/>
  <c r="AF26" i="1" s="1"/>
  <c r="V310" i="38"/>
  <c r="AF27" i="1" s="1"/>
  <c r="W310" i="38"/>
  <c r="AF28" i="1" s="1"/>
  <c r="X310" i="38"/>
  <c r="AF29" i="1" s="1"/>
  <c r="Y310" i="38"/>
  <c r="AF30" i="1" s="1"/>
  <c r="Z310" i="38"/>
  <c r="AF31" i="1" s="1"/>
  <c r="AA310" i="38"/>
  <c r="AF32" i="1" s="1"/>
  <c r="AB310" i="38"/>
  <c r="AF33" i="1" s="1"/>
  <c r="AC310" i="38"/>
  <c r="AF34" i="1" s="1"/>
  <c r="AD310" i="38"/>
  <c r="AF35" i="1" s="1"/>
  <c r="AE310" i="38"/>
  <c r="AF36" i="1" s="1"/>
  <c r="AF310" i="38"/>
  <c r="AF37" i="1" s="1"/>
  <c r="C310" i="38"/>
  <c r="AF8" i="1" s="1"/>
  <c r="N5" i="1"/>
  <c r="N3" i="1"/>
  <c r="N2" i="1"/>
  <c r="H4" i="1"/>
  <c r="M5" i="1"/>
  <c r="M3" i="1"/>
  <c r="M2" i="1"/>
  <c r="G2" i="1"/>
  <c r="H3" i="1"/>
  <c r="G4" i="1"/>
  <c r="O3" i="1"/>
  <c r="G5" i="1"/>
  <c r="G3" i="1"/>
  <c r="H2" i="1"/>
  <c r="F4" i="1"/>
  <c r="F5" i="1"/>
  <c r="F3" i="1"/>
  <c r="O4" i="1"/>
  <c r="O2" i="1"/>
  <c r="N4" i="1"/>
  <c r="F2" i="1"/>
  <c r="M4" i="1"/>
  <c r="O5" i="1"/>
  <c r="A3" i="38"/>
  <c r="F8" i="1"/>
  <c r="R8" i="1" l="1"/>
  <c r="Q8" i="1"/>
  <c r="R315" i="38"/>
  <c r="AK23" i="1" s="1"/>
  <c r="C314" i="38"/>
  <c r="AJ8" i="1" s="1"/>
  <c r="L8" i="1"/>
  <c r="M8" i="1" s="1"/>
  <c r="X314" i="38"/>
  <c r="AJ29" i="1" s="1"/>
  <c r="S315" i="38"/>
  <c r="AK24" i="1" s="1"/>
  <c r="G315" i="38"/>
  <c r="AK12" i="1" s="1"/>
  <c r="F316" i="38"/>
  <c r="AL11" i="1" s="1"/>
  <c r="AC8" i="1"/>
  <c r="AD314" i="38"/>
  <c r="AJ35" i="1" s="1"/>
  <c r="T35" i="1" s="1"/>
  <c r="AF314" i="38"/>
  <c r="AJ37" i="1" s="1"/>
  <c r="AE314" i="38"/>
  <c r="AJ36" i="1" s="1"/>
  <c r="AE315" i="38"/>
  <c r="AK36" i="1" s="1"/>
  <c r="AC314" i="38"/>
  <c r="AJ34" i="1" s="1"/>
  <c r="AB314" i="38"/>
  <c r="AJ33" i="1" s="1"/>
  <c r="AA314" i="38"/>
  <c r="AJ32" i="1" s="1"/>
  <c r="Z314" i="38"/>
  <c r="AJ31" i="1" s="1"/>
  <c r="Y314" i="38"/>
  <c r="AJ30" i="1" s="1"/>
  <c r="W314" i="38"/>
  <c r="AJ28" i="1" s="1"/>
  <c r="V314" i="38"/>
  <c r="AJ27" i="1" s="1"/>
  <c r="U314" i="38"/>
  <c r="AJ26" i="1" s="1"/>
  <c r="T314" i="38"/>
  <c r="AJ25" i="1" s="1"/>
  <c r="T25" i="1" s="1"/>
  <c r="S314" i="38"/>
  <c r="AJ24" i="1" s="1"/>
  <c r="T24" i="1" s="1"/>
  <c r="R314" i="38"/>
  <c r="AJ23" i="1" s="1"/>
  <c r="Q314" i="38"/>
  <c r="AJ22" i="1" s="1"/>
  <c r="P314" i="38"/>
  <c r="AJ21" i="1" s="1"/>
  <c r="O315" i="38"/>
  <c r="AK20" i="1" s="1"/>
  <c r="O314" i="38"/>
  <c r="AJ20" i="1" s="1"/>
  <c r="N314" i="38"/>
  <c r="AJ19" i="1" s="1"/>
  <c r="M314" i="38"/>
  <c r="AJ18" i="1" s="1"/>
  <c r="L314" i="38"/>
  <c r="AJ17" i="1" s="1"/>
  <c r="K314" i="38"/>
  <c r="AJ16" i="1" s="1"/>
  <c r="J314" i="38"/>
  <c r="AJ15" i="1" s="1"/>
  <c r="I314" i="38"/>
  <c r="AJ14" i="1" s="1"/>
  <c r="H314" i="38"/>
  <c r="AJ13" i="1" s="1"/>
  <c r="G314" i="38"/>
  <c r="AJ12" i="1" s="1"/>
  <c r="F314" i="38"/>
  <c r="AJ11" i="1" s="1"/>
  <c r="E314" i="38"/>
  <c r="AJ10" i="1" s="1"/>
  <c r="D314" i="38"/>
  <c r="AJ9" i="1" s="1"/>
  <c r="D316" i="38"/>
  <c r="AL9" i="1" s="1"/>
  <c r="C316" i="38"/>
  <c r="AL8" i="1" s="1"/>
  <c r="C315" i="38"/>
  <c r="AK8" i="1" s="1"/>
  <c r="AE8" i="1"/>
  <c r="P8" i="1" s="1"/>
  <c r="S316" i="38"/>
  <c r="AL24" i="1" s="1"/>
  <c r="W316" i="38"/>
  <c r="AL28" i="1" s="1"/>
  <c r="K316" i="38"/>
  <c r="AL16" i="1" s="1"/>
  <c r="Y315" i="38"/>
  <c r="AK30" i="1" s="1"/>
  <c r="M315" i="38"/>
  <c r="AK18" i="1" s="1"/>
  <c r="AC315" i="38"/>
  <c r="AK34" i="1" s="1"/>
  <c r="AD23" i="1"/>
  <c r="X315" i="38"/>
  <c r="AK29" i="1" s="1"/>
  <c r="K315" i="38"/>
  <c r="AK16" i="1" s="1"/>
  <c r="I315" i="38"/>
  <c r="AK14" i="1" s="1"/>
  <c r="AD12" i="1"/>
  <c r="T316" i="38"/>
  <c r="AL25" i="1" s="1"/>
  <c r="E316" i="38"/>
  <c r="AL10" i="1" s="1"/>
  <c r="AB315" i="38"/>
  <c r="AK33" i="1" s="1"/>
  <c r="J315" i="38"/>
  <c r="AK15" i="1" s="1"/>
  <c r="X316" i="38"/>
  <c r="AL29" i="1" s="1"/>
  <c r="L316" i="38"/>
  <c r="AL17" i="1" s="1"/>
  <c r="Z315" i="38"/>
  <c r="AK31" i="1" s="1"/>
  <c r="N315" i="38"/>
  <c r="AK19" i="1" s="1"/>
  <c r="AD24" i="1"/>
  <c r="R316" i="38"/>
  <c r="AL23" i="1" s="1"/>
  <c r="W315" i="38"/>
  <c r="AK28" i="1" s="1"/>
  <c r="H315" i="38"/>
  <c r="AK13" i="1" s="1"/>
  <c r="AF316" i="38"/>
  <c r="AL37" i="1" s="1"/>
  <c r="Q316" i="38"/>
  <c r="AL22" i="1" s="1"/>
  <c r="V315" i="38"/>
  <c r="AK27" i="1" s="1"/>
  <c r="AE11" i="1"/>
  <c r="AE316" i="38"/>
  <c r="AL36" i="1" s="1"/>
  <c r="P316" i="38"/>
  <c r="AL21" i="1" s="1"/>
  <c r="U315" i="38"/>
  <c r="AK26" i="1" s="1"/>
  <c r="F315" i="38"/>
  <c r="AK11" i="1" s="1"/>
  <c r="AD316" i="38"/>
  <c r="AL35" i="1" s="1"/>
  <c r="O316" i="38"/>
  <c r="AL20" i="1" s="1"/>
  <c r="T315" i="38"/>
  <c r="AK25" i="1" s="1"/>
  <c r="E315" i="38"/>
  <c r="AK10" i="1" s="1"/>
  <c r="AC316" i="38"/>
  <c r="AL34" i="1" s="1"/>
  <c r="N316" i="38"/>
  <c r="AL19" i="1" s="1"/>
  <c r="D315" i="38"/>
  <c r="AK9" i="1" s="1"/>
  <c r="AB316" i="38"/>
  <c r="AL33" i="1" s="1"/>
  <c r="J316" i="38"/>
  <c r="AL15" i="1" s="1"/>
  <c r="AA316" i="38"/>
  <c r="AL32" i="1" s="1"/>
  <c r="I316" i="38"/>
  <c r="AL14" i="1" s="1"/>
  <c r="AF315" i="38"/>
  <c r="AK37" i="1" s="1"/>
  <c r="Q315" i="38"/>
  <c r="AK22" i="1" s="1"/>
  <c r="Z316" i="38"/>
  <c r="AL31" i="1" s="1"/>
  <c r="H316" i="38"/>
  <c r="AL13" i="1" s="1"/>
  <c r="P315" i="38"/>
  <c r="AK21" i="1" s="1"/>
  <c r="V316" i="38"/>
  <c r="AL27" i="1" s="1"/>
  <c r="G316" i="38"/>
  <c r="AL12" i="1" s="1"/>
  <c r="AD315" i="38"/>
  <c r="AK35" i="1" s="1"/>
  <c r="L315" i="38"/>
  <c r="AK17" i="1" s="1"/>
  <c r="U316" i="38"/>
  <c r="AL26" i="1" s="1"/>
  <c r="Y316" i="38"/>
  <c r="AL30" i="1" s="1"/>
  <c r="M316" i="38"/>
  <c r="AL18" i="1" s="1"/>
  <c r="AA315" i="38"/>
  <c r="AK32" i="1" s="1"/>
  <c r="N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M2" i="38"/>
  <c r="L2" i="38"/>
  <c r="K2" i="38"/>
  <c r="J2" i="38"/>
  <c r="I2" i="38"/>
  <c r="H2" i="38"/>
  <c r="G2" i="38"/>
  <c r="F2" i="38"/>
  <c r="E2" i="38"/>
  <c r="D2" i="38"/>
  <c r="C2" i="38"/>
  <c r="H5" i="1"/>
  <c r="X3" i="38"/>
  <c r="K3" i="38"/>
  <c r="G3" i="38"/>
  <c r="AC3" i="38"/>
  <c r="W3" i="38"/>
  <c r="J3" i="38"/>
  <c r="D3" i="38"/>
  <c r="V3" i="38"/>
  <c r="I3" i="38"/>
  <c r="Q3" i="38"/>
  <c r="O3" i="38"/>
  <c r="N3" i="38"/>
  <c r="U3" i="38"/>
  <c r="H3" i="38"/>
  <c r="T3" i="38"/>
  <c r="P3" i="38"/>
  <c r="AA3" i="38"/>
  <c r="AF3" i="38"/>
  <c r="Z3" i="38"/>
  <c r="Y3" i="38"/>
  <c r="AE3" i="38"/>
  <c r="S3" i="38"/>
  <c r="F3" i="38"/>
  <c r="E3" i="38"/>
  <c r="C3" i="38"/>
  <c r="AD3" i="38"/>
  <c r="R3" i="38"/>
  <c r="M3" i="38"/>
  <c r="L3" i="38"/>
  <c r="AB3" i="38"/>
  <c r="AH34" i="1"/>
  <c r="Z16" i="1"/>
  <c r="Z14" i="1"/>
  <c r="AH29" i="1"/>
  <c r="Z19" i="1"/>
  <c r="AH27" i="1"/>
  <c r="AH18" i="1"/>
  <c r="AH32" i="1"/>
  <c r="AH11" i="1"/>
  <c r="AH9" i="1"/>
  <c r="AH25" i="1"/>
  <c r="Z27" i="1"/>
  <c r="Z23" i="1"/>
  <c r="Z30" i="1"/>
  <c r="AH37" i="1"/>
  <c r="AH28" i="1"/>
  <c r="AH19" i="1"/>
  <c r="Z28" i="1"/>
  <c r="Z20" i="1"/>
  <c r="Z10" i="1"/>
  <c r="Z33" i="1"/>
  <c r="Z12" i="1"/>
  <c r="AH22" i="1"/>
  <c r="Z21" i="1"/>
  <c r="AH30" i="1"/>
  <c r="Z18" i="1"/>
  <c r="F24" i="1"/>
  <c r="Z15" i="1"/>
  <c r="Z31" i="1"/>
  <c r="Z36" i="1"/>
  <c r="Z22" i="1"/>
  <c r="Z24" i="1"/>
  <c r="AH14" i="1"/>
  <c r="AH8" i="1"/>
  <c r="AH33" i="1"/>
  <c r="AH16" i="1"/>
  <c r="H8" i="1"/>
  <c r="AH35" i="1"/>
  <c r="Z37" i="1"/>
  <c r="Z35" i="1"/>
  <c r="AH12" i="1"/>
  <c r="Z29" i="1"/>
  <c r="AH15" i="1"/>
  <c r="AH17" i="1"/>
  <c r="Z13" i="1"/>
  <c r="E13" i="1"/>
  <c r="AH21" i="1"/>
  <c r="AH31" i="1"/>
  <c r="Z25" i="1"/>
  <c r="X22" i="1"/>
  <c r="Z32" i="1"/>
  <c r="Z17" i="1"/>
  <c r="Z9" i="1"/>
  <c r="Z11" i="1"/>
  <c r="AH26" i="1"/>
  <c r="AH13" i="1"/>
  <c r="Z8" i="1"/>
  <c r="AH36" i="1"/>
  <c r="Z26" i="1"/>
  <c r="AH20" i="1"/>
  <c r="AH24" i="1"/>
  <c r="AH23" i="1"/>
  <c r="Z34" i="1"/>
  <c r="AH10" i="1"/>
  <c r="T37" i="1" l="1"/>
  <c r="T26" i="1"/>
  <c r="T27" i="1"/>
  <c r="T28" i="1"/>
  <c r="T30" i="1"/>
  <c r="T31" i="1"/>
  <c r="T29" i="1"/>
  <c r="T32" i="1"/>
  <c r="T33" i="1"/>
  <c r="T8" i="1"/>
  <c r="T34" i="1"/>
  <c r="T22" i="1"/>
  <c r="T23" i="1"/>
  <c r="T36" i="1"/>
  <c r="Q24" i="1"/>
  <c r="P24" i="1"/>
  <c r="R24" i="1"/>
  <c r="AA8" i="1"/>
  <c r="AA24" i="1"/>
  <c r="U24" i="1"/>
  <c r="U8" i="1"/>
  <c r="L24" i="1"/>
  <c r="M24" i="1" s="1"/>
  <c r="X27" i="1"/>
  <c r="F32" i="1"/>
  <c r="H26" i="1"/>
  <c r="X36" i="1"/>
  <c r="D23" i="1"/>
  <c r="G22" i="1"/>
  <c r="V27" i="1"/>
  <c r="V35" i="1"/>
  <c r="F30" i="1"/>
  <c r="F19" i="1"/>
  <c r="O24" i="1"/>
  <c r="F29" i="1"/>
  <c r="D10" i="1"/>
  <c r="H9" i="1"/>
  <c r="C28" i="1"/>
  <c r="O10" i="1"/>
  <c r="E12" i="1"/>
  <c r="V25" i="1"/>
  <c r="C15" i="1"/>
  <c r="D25" i="1"/>
  <c r="Y37" i="1"/>
  <c r="E28" i="1"/>
  <c r="G37" i="1"/>
  <c r="X29" i="1"/>
  <c r="E11" i="1"/>
  <c r="C33" i="1"/>
  <c r="C17" i="1"/>
  <c r="Y22" i="1"/>
  <c r="H24" i="1"/>
  <c r="H33" i="1"/>
  <c r="E30" i="1"/>
  <c r="H16" i="1"/>
  <c r="Y24" i="1"/>
  <c r="Y18" i="1"/>
  <c r="O13" i="1"/>
  <c r="F22" i="1"/>
  <c r="G8" i="1"/>
  <c r="R22" i="1" l="1"/>
  <c r="P22" i="1"/>
  <c r="Q22" i="1"/>
  <c r="R29" i="1"/>
  <c r="Q29" i="1"/>
  <c r="P29" i="1"/>
  <c r="R19" i="1"/>
  <c r="T19" i="1"/>
  <c r="R30" i="1"/>
  <c r="Q30" i="1"/>
  <c r="P30" i="1"/>
  <c r="P32" i="1"/>
  <c r="R32" i="1"/>
  <c r="Q32" i="1"/>
  <c r="Q19" i="1"/>
  <c r="P19" i="1"/>
  <c r="U32" i="1"/>
  <c r="AA32" i="1"/>
  <c r="U19" i="1"/>
  <c r="AA19" i="1"/>
  <c r="U29" i="1"/>
  <c r="AA29" i="1"/>
  <c r="U22" i="1"/>
  <c r="AA22" i="1"/>
  <c r="U30" i="1"/>
  <c r="AA30" i="1"/>
  <c r="L29" i="1"/>
  <c r="M29" i="1" s="1"/>
  <c r="L22" i="1"/>
  <c r="M22" i="1" s="1"/>
  <c r="L30" i="1"/>
  <c r="M30" i="1" s="1"/>
  <c r="L32" i="1"/>
  <c r="M32" i="1" s="1"/>
  <c r="L19" i="1"/>
  <c r="M19" i="1" s="1"/>
  <c r="D13" i="1"/>
  <c r="Y8" i="1"/>
  <c r="E25" i="1"/>
  <c r="D17" i="1"/>
  <c r="F25" i="1"/>
  <c r="C9" i="1"/>
  <c r="Q25" i="1" l="1"/>
  <c r="P25" i="1"/>
  <c r="R25" i="1"/>
  <c r="U25" i="1"/>
  <c r="AA25" i="1"/>
  <c r="L25" i="1"/>
  <c r="M25" i="1" s="1"/>
  <c r="E16" i="1"/>
  <c r="H15" i="1"/>
  <c r="F23" i="1"/>
  <c r="G9" i="1"/>
  <c r="O35" i="1"/>
  <c r="G30" i="1"/>
  <c r="V33" i="1"/>
  <c r="Y14" i="1"/>
  <c r="D19" i="1"/>
  <c r="Y28" i="1"/>
  <c r="E17" i="1"/>
  <c r="D27" i="1"/>
  <c r="E8" i="1"/>
  <c r="Y36" i="1"/>
  <c r="E15" i="1"/>
  <c r="V21" i="1"/>
  <c r="V17" i="1"/>
  <c r="G24" i="1"/>
  <c r="O31" i="1"/>
  <c r="Y33" i="1"/>
  <c r="X9" i="1"/>
  <c r="X23" i="1"/>
  <c r="Y31" i="1"/>
  <c r="D37" i="1"/>
  <c r="Y10" i="1"/>
  <c r="D31" i="1"/>
  <c r="C10" i="1"/>
  <c r="O22" i="1"/>
  <c r="C29" i="1"/>
  <c r="O17" i="1"/>
  <c r="E34" i="1"/>
  <c r="V23" i="1"/>
  <c r="H12" i="1"/>
  <c r="E9" i="1"/>
  <c r="G34" i="1"/>
  <c r="O12" i="1"/>
  <c r="V31" i="1"/>
  <c r="X31" i="1"/>
  <c r="F36" i="1"/>
  <c r="Y21" i="1"/>
  <c r="H37" i="1"/>
  <c r="O37" i="1"/>
  <c r="Y17" i="1"/>
  <c r="H36" i="1"/>
  <c r="G14" i="1"/>
  <c r="Q36" i="1" l="1"/>
  <c r="P36" i="1"/>
  <c r="R36" i="1"/>
  <c r="P23" i="1"/>
  <c r="R23" i="1"/>
  <c r="Q23" i="1"/>
  <c r="U36" i="1"/>
  <c r="AA36" i="1"/>
  <c r="U23" i="1"/>
  <c r="AA23" i="1"/>
  <c r="L23" i="1"/>
  <c r="M23" i="1" s="1"/>
  <c r="L36" i="1"/>
  <c r="M36" i="1" s="1"/>
  <c r="D28" i="1"/>
  <c r="Y15" i="1"/>
  <c r="O36" i="1"/>
  <c r="H14" i="1"/>
  <c r="X32" i="1"/>
  <c r="G25" i="1"/>
  <c r="E19" i="1"/>
  <c r="F13" i="1"/>
  <c r="X24" i="1"/>
  <c r="X21" i="1"/>
  <c r="X28" i="1"/>
  <c r="C27" i="1"/>
  <c r="X20" i="1"/>
  <c r="T13" i="1" l="1"/>
  <c r="R13" i="1"/>
  <c r="Q13" i="1"/>
  <c r="P13" i="1"/>
  <c r="U13" i="1"/>
  <c r="AA13" i="1"/>
  <c r="L13" i="1"/>
  <c r="M13" i="1" s="1"/>
  <c r="O26" i="1"/>
  <c r="F35" i="1"/>
  <c r="V22" i="1"/>
  <c r="P35" i="1" l="1"/>
  <c r="Q35" i="1"/>
  <c r="R35" i="1"/>
  <c r="U35" i="1"/>
  <c r="AA35" i="1"/>
  <c r="L35" i="1"/>
  <c r="M35" i="1" s="1"/>
  <c r="E33" i="1"/>
  <c r="H11" i="1"/>
  <c r="X26" i="1"/>
  <c r="D12" i="1"/>
  <c r="F9" i="1"/>
  <c r="T9" i="1" l="1"/>
  <c r="R9" i="1"/>
  <c r="Q9" i="1"/>
  <c r="P9" i="1"/>
  <c r="U9" i="1"/>
  <c r="AA9" i="1"/>
  <c r="L9" i="1"/>
  <c r="M9" i="1" s="1"/>
  <c r="F26" i="1"/>
  <c r="V37" i="1"/>
  <c r="E27" i="1"/>
  <c r="X18" i="1"/>
  <c r="X35" i="1"/>
  <c r="C19" i="1"/>
  <c r="C18" i="1"/>
  <c r="H31" i="1"/>
  <c r="V20" i="1"/>
  <c r="F10" i="1"/>
  <c r="H21" i="1"/>
  <c r="V15" i="1"/>
  <c r="R10" i="1" l="1"/>
  <c r="T10" i="1"/>
  <c r="Q26" i="1"/>
  <c r="P26" i="1"/>
  <c r="R26" i="1"/>
  <c r="Q10" i="1"/>
  <c r="P10" i="1"/>
  <c r="U26" i="1"/>
  <c r="AA26" i="1"/>
  <c r="U10" i="1"/>
  <c r="AA10" i="1"/>
  <c r="L10" i="1"/>
  <c r="M10" i="1" s="1"/>
  <c r="L26" i="1"/>
  <c r="M26" i="1" s="1"/>
  <c r="H27" i="1"/>
  <c r="G31" i="1"/>
  <c r="D18" i="1"/>
  <c r="O19" i="1"/>
  <c r="G20" i="1"/>
  <c r="Y30" i="1"/>
  <c r="O33" i="1"/>
  <c r="H29" i="1"/>
  <c r="V26" i="1"/>
  <c r="F27" i="1"/>
  <c r="H20" i="1"/>
  <c r="V9" i="1"/>
  <c r="D22" i="1"/>
  <c r="D33" i="1"/>
  <c r="O20" i="1"/>
  <c r="G33" i="1"/>
  <c r="Q27" i="1" l="1"/>
  <c r="P27" i="1"/>
  <c r="R27" i="1"/>
  <c r="U27" i="1"/>
  <c r="AA27" i="1"/>
  <c r="L27" i="1"/>
  <c r="M27" i="1" s="1"/>
  <c r="C30" i="1"/>
  <c r="Y26" i="1"/>
  <c r="C31" i="1"/>
  <c r="V12" i="1"/>
  <c r="O23" i="1"/>
  <c r="G18" i="1"/>
  <c r="E22" i="1"/>
  <c r="C23" i="1"/>
  <c r="F31" i="1"/>
  <c r="H28" i="1"/>
  <c r="O34" i="1"/>
  <c r="G13" i="1"/>
  <c r="C21" i="1"/>
  <c r="V18" i="1"/>
  <c r="O16" i="1"/>
  <c r="F14" i="1"/>
  <c r="V8" i="1"/>
  <c r="H23" i="1"/>
  <c r="T14" i="1" l="1"/>
  <c r="R14" i="1"/>
  <c r="R31" i="1"/>
  <c r="Q31" i="1"/>
  <c r="P31" i="1"/>
  <c r="Q14" i="1"/>
  <c r="P14" i="1"/>
  <c r="U31" i="1"/>
  <c r="AA31" i="1"/>
  <c r="U14" i="1"/>
  <c r="AA14" i="1"/>
  <c r="L14" i="1"/>
  <c r="M14" i="1" s="1"/>
  <c r="L31" i="1"/>
  <c r="M31" i="1" s="1"/>
  <c r="O18" i="1"/>
  <c r="V36" i="1"/>
  <c r="D21" i="1"/>
  <c r="V24" i="1"/>
  <c r="E18" i="1"/>
  <c r="E32" i="1"/>
  <c r="C37" i="1"/>
  <c r="O30" i="1"/>
  <c r="F15" i="1"/>
  <c r="G26" i="1"/>
  <c r="O25" i="1"/>
  <c r="G32" i="1"/>
  <c r="Y16" i="1"/>
  <c r="E36" i="1"/>
  <c r="T15" i="1" l="1"/>
  <c r="R15" i="1"/>
  <c r="Q15" i="1"/>
  <c r="P15" i="1"/>
  <c r="U15" i="1"/>
  <c r="AA15" i="1"/>
  <c r="L15" i="1"/>
  <c r="M15" i="1" s="1"/>
  <c r="V29" i="1"/>
  <c r="V28" i="1"/>
  <c r="D24" i="1"/>
  <c r="C26" i="1"/>
  <c r="E20" i="1"/>
  <c r="Y12" i="1"/>
  <c r="E37" i="1"/>
  <c r="O11" i="1"/>
  <c r="X33" i="1"/>
  <c r="V30" i="1"/>
  <c r="C12" i="1"/>
  <c r="D14" i="1"/>
  <c r="D15" i="1"/>
  <c r="V11" i="1"/>
  <c r="Y11" i="1"/>
  <c r="C14" i="1"/>
  <c r="C32" i="1"/>
  <c r="H19" i="1"/>
  <c r="G23" i="1"/>
  <c r="F37" i="1"/>
  <c r="Y19" i="1"/>
  <c r="C35" i="1"/>
  <c r="G21" i="1"/>
  <c r="Y20" i="1"/>
  <c r="F20" i="1"/>
  <c r="G12" i="1"/>
  <c r="D20" i="1"/>
  <c r="R20" i="1" l="1"/>
  <c r="T20" i="1"/>
  <c r="Q37" i="1"/>
  <c r="P37" i="1"/>
  <c r="R37" i="1"/>
  <c r="Q20" i="1"/>
  <c r="P20" i="1"/>
  <c r="U20" i="1"/>
  <c r="AA20" i="1"/>
  <c r="U37" i="1"/>
  <c r="L37" i="1"/>
  <c r="M37" i="1" s="1"/>
  <c r="AA37" i="1"/>
  <c r="L20" i="1"/>
  <c r="M20" i="1" s="1"/>
  <c r="X8" i="1"/>
  <c r="G35" i="1"/>
  <c r="G27" i="1"/>
  <c r="Y35" i="1"/>
  <c r="E10" i="1"/>
  <c r="Y9" i="1"/>
  <c r="H32" i="1"/>
  <c r="D35" i="1"/>
  <c r="E35" i="1"/>
  <c r="O14" i="1"/>
  <c r="C13" i="1"/>
  <c r="C20" i="1"/>
  <c r="F17" i="1"/>
  <c r="X17" i="1"/>
  <c r="X10" i="1"/>
  <c r="E24" i="1"/>
  <c r="C22" i="1"/>
  <c r="X15" i="1"/>
  <c r="H18" i="1"/>
  <c r="E29" i="1"/>
  <c r="D32" i="1"/>
  <c r="T17" i="1" l="1"/>
  <c r="R17" i="1"/>
  <c r="Q17" i="1"/>
  <c r="P17" i="1"/>
  <c r="U17" i="1"/>
  <c r="AA17" i="1"/>
  <c r="L17" i="1"/>
  <c r="M17" i="1" s="1"/>
  <c r="V19" i="1"/>
  <c r="H30" i="1"/>
  <c r="O15" i="1"/>
  <c r="D29" i="1"/>
  <c r="Y25" i="1"/>
  <c r="G36" i="1"/>
  <c r="Y32" i="1"/>
  <c r="F33" i="1"/>
  <c r="C36" i="1"/>
  <c r="G28" i="1"/>
  <c r="E23" i="1"/>
  <c r="G11" i="1"/>
  <c r="R33" i="1" l="1"/>
  <c r="P33" i="1"/>
  <c r="Q33" i="1"/>
  <c r="U33" i="1"/>
  <c r="AA33" i="1"/>
  <c r="L33" i="1"/>
  <c r="M33" i="1" s="1"/>
  <c r="F34" i="1"/>
  <c r="Y13" i="1"/>
  <c r="E26" i="1"/>
  <c r="H35" i="1"/>
  <c r="G10" i="1"/>
  <c r="F18" i="1"/>
  <c r="C16" i="1"/>
  <c r="R18" i="1" l="1"/>
  <c r="T18" i="1"/>
  <c r="R34" i="1"/>
  <c r="P34" i="1"/>
  <c r="Q34" i="1"/>
  <c r="Q18" i="1"/>
  <c r="P18" i="1"/>
  <c r="U18" i="1"/>
  <c r="AA18" i="1"/>
  <c r="U34" i="1"/>
  <c r="AA34" i="1"/>
  <c r="L34" i="1"/>
  <c r="M34" i="1" s="1"/>
  <c r="L18" i="1"/>
  <c r="M18" i="1" s="1"/>
  <c r="H25" i="1"/>
  <c r="F16" i="1"/>
  <c r="X25" i="1"/>
  <c r="F28" i="1"/>
  <c r="O8" i="1"/>
  <c r="X37" i="1"/>
  <c r="O29" i="1"/>
  <c r="Y27" i="1"/>
  <c r="D9" i="1"/>
  <c r="D26" i="1"/>
  <c r="D11" i="1"/>
  <c r="F11" i="1"/>
  <c r="V32" i="1"/>
  <c r="H34" i="1"/>
  <c r="O28" i="1"/>
  <c r="V10" i="1"/>
  <c r="X11" i="1"/>
  <c r="O32" i="1"/>
  <c r="C34" i="1"/>
  <c r="C8" i="1"/>
  <c r="X30" i="1"/>
  <c r="C24" i="1"/>
  <c r="T11" i="1" l="1"/>
  <c r="R11" i="1"/>
  <c r="Q28" i="1"/>
  <c r="R28" i="1"/>
  <c r="P28" i="1"/>
  <c r="T16" i="1"/>
  <c r="R16" i="1"/>
  <c r="Q11" i="1"/>
  <c r="Q16" i="1"/>
  <c r="P11" i="1"/>
  <c r="P16" i="1"/>
  <c r="U28" i="1"/>
  <c r="AA28" i="1"/>
  <c r="U16" i="1"/>
  <c r="AA16" i="1"/>
  <c r="U11" i="1"/>
  <c r="AA11" i="1"/>
  <c r="L28" i="1"/>
  <c r="M28" i="1" s="1"/>
  <c r="L11" i="1"/>
  <c r="M11" i="1" s="1"/>
  <c r="L16" i="1"/>
  <c r="M16" i="1" s="1"/>
  <c r="F21" i="1"/>
  <c r="Y34" i="1"/>
  <c r="H10" i="1"/>
  <c r="V16" i="1"/>
  <c r="O21" i="1"/>
  <c r="Y29" i="1"/>
  <c r="G17" i="1"/>
  <c r="D16" i="1"/>
  <c r="D36" i="1"/>
  <c r="H17" i="1"/>
  <c r="V13" i="1"/>
  <c r="O9" i="1"/>
  <c r="E31" i="1"/>
  <c r="G29" i="1"/>
  <c r="E21" i="1"/>
  <c r="G16" i="1"/>
  <c r="C25" i="1"/>
  <c r="F12" i="1"/>
  <c r="H22" i="1"/>
  <c r="D8" i="1"/>
  <c r="X16" i="1"/>
  <c r="D30" i="1"/>
  <c r="E14" i="1"/>
  <c r="O27" i="1"/>
  <c r="Y23" i="1"/>
  <c r="V34" i="1"/>
  <c r="G19" i="1"/>
  <c r="C11" i="1"/>
  <c r="X14" i="1"/>
  <c r="H13" i="1"/>
  <c r="X19" i="1"/>
  <c r="D34" i="1"/>
  <c r="V14" i="1"/>
  <c r="G15" i="1"/>
  <c r="X34" i="1"/>
  <c r="X12" i="1"/>
  <c r="X13" i="1"/>
  <c r="T12" i="1" l="1"/>
  <c r="R12" i="1"/>
  <c r="R21" i="1"/>
  <c r="T21" i="1"/>
  <c r="Q21" i="1"/>
  <c r="Q12" i="1"/>
  <c r="P21" i="1"/>
  <c r="P12" i="1"/>
  <c r="U21" i="1"/>
  <c r="AA21" i="1"/>
  <c r="U12" i="1"/>
  <c r="AA12" i="1"/>
  <c r="L21" i="1"/>
  <c r="M21" i="1" s="1"/>
  <c r="N21" i="1" s="1"/>
  <c r="L12" i="1"/>
  <c r="M12" i="1" s="1"/>
  <c r="N12" i="1" s="1"/>
  <c r="N30" i="1"/>
  <c r="N35" i="1"/>
  <c r="N32" i="1"/>
  <c r="N36" i="1"/>
  <c r="N27" i="1"/>
  <c r="N24" i="1"/>
  <c r="N33" i="1"/>
  <c r="N26" i="1"/>
  <c r="N37" i="1"/>
  <c r="N19" i="1"/>
  <c r="N31" i="1"/>
  <c r="N13" i="1"/>
  <c r="N14" i="1"/>
  <c r="N15" i="1"/>
  <c r="N16" i="1"/>
  <c r="N29" i="1"/>
  <c r="N18" i="1"/>
  <c r="N9" i="1"/>
  <c r="N11" i="1"/>
  <c r="N22" i="1"/>
  <c r="N10" i="1"/>
  <c r="N28" i="1"/>
  <c r="N20" i="1"/>
  <c r="N23" i="1"/>
  <c r="N17" i="1"/>
  <c r="N25" i="1"/>
  <c r="N34" i="1"/>
  <c r="N8" i="1" l="1"/>
  <c r="N38" i="1" s="1"/>
  <c r="L38" i="1"/>
  <c r="M38" i="1" l="1"/>
</calcChain>
</file>

<file path=xl/sharedStrings.xml><?xml version="1.0" encoding="utf-8"?>
<sst xmlns="http://schemas.openxmlformats.org/spreadsheetml/2006/main" count="591" uniqueCount="407">
  <si>
    <t>証券コード</t>
    <phoneticPr fontId="2"/>
  </si>
  <si>
    <t>銘柄</t>
  </si>
  <si>
    <t>市場</t>
    <rPh sb="0" eb="2">
      <t>シジョウ</t>
    </rPh>
    <phoneticPr fontId="2"/>
  </si>
  <si>
    <t>現在地</t>
    <rPh sb="0" eb="3">
      <t>ゲンザイチ</t>
    </rPh>
    <phoneticPr fontId="2"/>
  </si>
  <si>
    <t>前日比</t>
    <rPh sb="0" eb="3">
      <t>ゼンジツヒ</t>
    </rPh>
    <phoneticPr fontId="2"/>
  </si>
  <si>
    <t>前日比率</t>
    <rPh sb="0" eb="2">
      <t>ゼンジツ</t>
    </rPh>
    <rPh sb="2" eb="4">
      <t>ヒリツ</t>
    </rPh>
    <phoneticPr fontId="2"/>
  </si>
  <si>
    <t>出来高</t>
    <rPh sb="0" eb="3">
      <t>デキダカ</t>
    </rPh>
    <phoneticPr fontId="2"/>
  </si>
  <si>
    <t>時価総額</t>
    <rPh sb="0" eb="4">
      <t>ジカソウガク</t>
    </rPh>
    <phoneticPr fontId="2"/>
  </si>
  <si>
    <t>配当</t>
    <rPh sb="0" eb="2">
      <t>ハイトウ</t>
    </rPh>
    <phoneticPr fontId="2"/>
  </si>
  <si>
    <t>決算発表日</t>
    <rPh sb="0" eb="2">
      <t>ケッサン</t>
    </rPh>
    <rPh sb="2" eb="4">
      <t>ハッピョウ</t>
    </rPh>
    <rPh sb="4" eb="5">
      <t>ヒ</t>
    </rPh>
    <phoneticPr fontId="2"/>
  </si>
  <si>
    <t>PER</t>
    <phoneticPr fontId="2"/>
  </si>
  <si>
    <t>PBR</t>
    <phoneticPr fontId="2"/>
  </si>
  <si>
    <t>数量</t>
    <rPh sb="0" eb="2">
      <t>スウリョウ</t>
    </rPh>
    <phoneticPr fontId="2"/>
  </si>
  <si>
    <t>取得単価</t>
    <rPh sb="0" eb="2">
      <t>シュトク</t>
    </rPh>
    <rPh sb="2" eb="4">
      <t>タンカ</t>
    </rPh>
    <phoneticPr fontId="2"/>
  </si>
  <si>
    <t>損益 (¥)</t>
    <phoneticPr fontId="2"/>
  </si>
  <si>
    <t>損益(%)</t>
    <phoneticPr fontId="2"/>
  </si>
  <si>
    <t>時価評価額</t>
    <rPh sb="0" eb="2">
      <t>ジカ</t>
    </rPh>
    <rPh sb="2" eb="5">
      <t>ヒョウカガク</t>
    </rPh>
    <phoneticPr fontId="2"/>
  </si>
  <si>
    <t>配当利回り</t>
    <rPh sb="0" eb="2">
      <t>ハイトウ</t>
    </rPh>
    <rPh sb="2" eb="4">
      <t>リマワ</t>
    </rPh>
    <phoneticPr fontId="2"/>
  </si>
  <si>
    <t>日付</t>
  </si>
  <si>
    <t>--------</t>
    <phoneticPr fontId="2"/>
  </si>
  <si>
    <t>5MA</t>
    <phoneticPr fontId="2"/>
  </si>
  <si>
    <t>20MA</t>
    <phoneticPr fontId="2"/>
  </si>
  <si>
    <t>60MA</t>
    <phoneticPr fontId="2"/>
  </si>
  <si>
    <t>100MA</t>
    <phoneticPr fontId="2"/>
  </si>
  <si>
    <t>トレンド</t>
    <phoneticPr fontId="2"/>
  </si>
  <si>
    <t/>
  </si>
  <si>
    <t>2021/07/27</t>
    <phoneticPr fontId="2"/>
  </si>
  <si>
    <t>2021/07/28</t>
    <phoneticPr fontId="2"/>
  </si>
  <si>
    <t>2021/07/29</t>
    <phoneticPr fontId="2"/>
  </si>
  <si>
    <t>2021/07/30</t>
    <phoneticPr fontId="2"/>
  </si>
  <si>
    <t>2021/08/02</t>
    <phoneticPr fontId="2"/>
  </si>
  <si>
    <t>2021/08/03</t>
    <phoneticPr fontId="2"/>
  </si>
  <si>
    <t>2021/08/04</t>
    <phoneticPr fontId="2"/>
  </si>
  <si>
    <t>2021/08/05</t>
    <phoneticPr fontId="2"/>
  </si>
  <si>
    <t>2021/08/06</t>
    <phoneticPr fontId="2"/>
  </si>
  <si>
    <t>2021/08/10</t>
    <phoneticPr fontId="2"/>
  </si>
  <si>
    <t>2021/08/11</t>
    <phoneticPr fontId="2"/>
  </si>
  <si>
    <t>終値</t>
  </si>
  <si>
    <t>日経平均</t>
    <rPh sb="0" eb="2">
      <t>ニッケイ</t>
    </rPh>
    <rPh sb="2" eb="4">
      <t>ヘイキン</t>
    </rPh>
    <phoneticPr fontId="2"/>
  </si>
  <si>
    <t>2020/06/30</t>
    <phoneticPr fontId="2"/>
  </si>
  <si>
    <t>2020/07/01</t>
    <phoneticPr fontId="2"/>
  </si>
  <si>
    <t>2020/07/02</t>
    <phoneticPr fontId="2"/>
  </si>
  <si>
    <t>2020/07/03</t>
    <phoneticPr fontId="2"/>
  </si>
  <si>
    <t>2020/07/06</t>
    <phoneticPr fontId="2"/>
  </si>
  <si>
    <t>2020/07/07</t>
    <phoneticPr fontId="2"/>
  </si>
  <si>
    <t>2020/07/08</t>
    <phoneticPr fontId="2"/>
  </si>
  <si>
    <t>2020/07/09</t>
    <phoneticPr fontId="2"/>
  </si>
  <si>
    <t>2020/07/10</t>
    <phoneticPr fontId="2"/>
  </si>
  <si>
    <t>2020/07/13</t>
    <phoneticPr fontId="2"/>
  </si>
  <si>
    <t>2020/07/14</t>
    <phoneticPr fontId="2"/>
  </si>
  <si>
    <t>2020/07/15</t>
    <phoneticPr fontId="2"/>
  </si>
  <si>
    <t>2020/07/16</t>
    <phoneticPr fontId="2"/>
  </si>
  <si>
    <t>2020/07/17</t>
    <phoneticPr fontId="2"/>
  </si>
  <si>
    <t>2020/07/20</t>
    <phoneticPr fontId="2"/>
  </si>
  <si>
    <t>2020/07/21</t>
    <phoneticPr fontId="2"/>
  </si>
  <si>
    <t>2020/07/22</t>
    <phoneticPr fontId="2"/>
  </si>
  <si>
    <t>2020/07/27</t>
    <phoneticPr fontId="2"/>
  </si>
  <si>
    <t>2020/07/28</t>
    <phoneticPr fontId="2"/>
  </si>
  <si>
    <t>2020/07/29</t>
    <phoneticPr fontId="2"/>
  </si>
  <si>
    <t>2020/07/30</t>
    <phoneticPr fontId="2"/>
  </si>
  <si>
    <t>2020/07/31</t>
    <phoneticPr fontId="2"/>
  </si>
  <si>
    <t>2020/08/03</t>
    <phoneticPr fontId="2"/>
  </si>
  <si>
    <t>2020/08/04</t>
    <phoneticPr fontId="2"/>
  </si>
  <si>
    <t>2020/08/05</t>
    <phoneticPr fontId="2"/>
  </si>
  <si>
    <t>2020/08/06</t>
    <phoneticPr fontId="2"/>
  </si>
  <si>
    <t>2020/08/07</t>
    <phoneticPr fontId="2"/>
  </si>
  <si>
    <t>2020/08/11</t>
    <phoneticPr fontId="2"/>
  </si>
  <si>
    <t>2020/08/12</t>
    <phoneticPr fontId="2"/>
  </si>
  <si>
    <t>2020/08/13</t>
    <phoneticPr fontId="2"/>
  </si>
  <si>
    <t>2020/08/14</t>
    <phoneticPr fontId="2"/>
  </si>
  <si>
    <t>2020/08/17</t>
    <phoneticPr fontId="2"/>
  </si>
  <si>
    <t>2020/08/18</t>
    <phoneticPr fontId="2"/>
  </si>
  <si>
    <t>2020/08/19</t>
    <phoneticPr fontId="2"/>
  </si>
  <si>
    <t>2020/08/20</t>
    <phoneticPr fontId="2"/>
  </si>
  <si>
    <t>2020/08/21</t>
    <phoneticPr fontId="2"/>
  </si>
  <si>
    <t>2020/08/24</t>
    <phoneticPr fontId="2"/>
  </si>
  <si>
    <t>2020/08/25</t>
    <phoneticPr fontId="2"/>
  </si>
  <si>
    <t>2020/08/26</t>
    <phoneticPr fontId="2"/>
  </si>
  <si>
    <t>2020/08/27</t>
    <phoneticPr fontId="2"/>
  </si>
  <si>
    <t>2020/08/28</t>
    <phoneticPr fontId="2"/>
  </si>
  <si>
    <t>2020/08/31</t>
    <phoneticPr fontId="2"/>
  </si>
  <si>
    <t>2020/09/01</t>
    <phoneticPr fontId="2"/>
  </si>
  <si>
    <t>2020/09/02</t>
    <phoneticPr fontId="2"/>
  </si>
  <si>
    <t>2020/09/03</t>
    <phoneticPr fontId="2"/>
  </si>
  <si>
    <t>2020/09/04</t>
    <phoneticPr fontId="2"/>
  </si>
  <si>
    <t>2020/09/07</t>
    <phoneticPr fontId="2"/>
  </si>
  <si>
    <t>2020/09/08</t>
    <phoneticPr fontId="2"/>
  </si>
  <si>
    <t>2020/09/09</t>
    <phoneticPr fontId="2"/>
  </si>
  <si>
    <t>2020/09/10</t>
    <phoneticPr fontId="2"/>
  </si>
  <si>
    <t>2020/09/11</t>
    <phoneticPr fontId="2"/>
  </si>
  <si>
    <t>2020/09/14</t>
    <phoneticPr fontId="2"/>
  </si>
  <si>
    <t>2020/09/15</t>
    <phoneticPr fontId="2"/>
  </si>
  <si>
    <t>2020/09/16</t>
    <phoneticPr fontId="2"/>
  </si>
  <si>
    <t>2020/09/17</t>
    <phoneticPr fontId="2"/>
  </si>
  <si>
    <t>2020/09/18</t>
    <phoneticPr fontId="2"/>
  </si>
  <si>
    <t>2020/09/23</t>
    <phoneticPr fontId="2"/>
  </si>
  <si>
    <t>2020/09/24</t>
    <phoneticPr fontId="2"/>
  </si>
  <si>
    <t>2020/09/25</t>
    <phoneticPr fontId="2"/>
  </si>
  <si>
    <t>2020/09/28</t>
    <phoneticPr fontId="2"/>
  </si>
  <si>
    <t>2020/09/29</t>
    <phoneticPr fontId="2"/>
  </si>
  <si>
    <t>2020/09/30</t>
    <phoneticPr fontId="2"/>
  </si>
  <si>
    <t>2020/10/01</t>
    <phoneticPr fontId="2"/>
  </si>
  <si>
    <t>2020/10/02</t>
    <phoneticPr fontId="2"/>
  </si>
  <si>
    <t>2020/10/05</t>
    <phoneticPr fontId="2"/>
  </si>
  <si>
    <t>2020/10/06</t>
    <phoneticPr fontId="2"/>
  </si>
  <si>
    <t>2020/10/07</t>
    <phoneticPr fontId="2"/>
  </si>
  <si>
    <t>2020/10/08</t>
    <phoneticPr fontId="2"/>
  </si>
  <si>
    <t>2020/10/09</t>
    <phoneticPr fontId="2"/>
  </si>
  <si>
    <t>2020/10/12</t>
    <phoneticPr fontId="2"/>
  </si>
  <si>
    <t>2020/10/13</t>
    <phoneticPr fontId="2"/>
  </si>
  <si>
    <t>2020/10/14</t>
    <phoneticPr fontId="2"/>
  </si>
  <si>
    <t>2020/10/15</t>
    <phoneticPr fontId="2"/>
  </si>
  <si>
    <t>2020/10/16</t>
    <phoneticPr fontId="2"/>
  </si>
  <si>
    <t>2020/10/19</t>
    <phoneticPr fontId="2"/>
  </si>
  <si>
    <t>2020/10/20</t>
    <phoneticPr fontId="2"/>
  </si>
  <si>
    <t>2020/10/21</t>
    <phoneticPr fontId="2"/>
  </si>
  <si>
    <t>2020/10/22</t>
    <phoneticPr fontId="2"/>
  </si>
  <si>
    <t>2020/10/23</t>
    <phoneticPr fontId="2"/>
  </si>
  <si>
    <t>2020/10/26</t>
    <phoneticPr fontId="2"/>
  </si>
  <si>
    <t>2020/10/27</t>
    <phoneticPr fontId="2"/>
  </si>
  <si>
    <t>2020/10/28</t>
    <phoneticPr fontId="2"/>
  </si>
  <si>
    <t>2020/10/29</t>
    <phoneticPr fontId="2"/>
  </si>
  <si>
    <t>2020/10/30</t>
    <phoneticPr fontId="2"/>
  </si>
  <si>
    <t>2020/11/02</t>
    <phoneticPr fontId="2"/>
  </si>
  <si>
    <t>2020/11/04</t>
    <phoneticPr fontId="2"/>
  </si>
  <si>
    <t>2020/11/05</t>
    <phoneticPr fontId="2"/>
  </si>
  <si>
    <t>2020/11/06</t>
    <phoneticPr fontId="2"/>
  </si>
  <si>
    <t>2020/11/09</t>
    <phoneticPr fontId="2"/>
  </si>
  <si>
    <t>2020/11/10</t>
    <phoneticPr fontId="2"/>
  </si>
  <si>
    <t>2020/11/11</t>
    <phoneticPr fontId="2"/>
  </si>
  <si>
    <t>2020/11/12</t>
    <phoneticPr fontId="2"/>
  </si>
  <si>
    <t>2020/11/13</t>
    <phoneticPr fontId="2"/>
  </si>
  <si>
    <t>2020/11/16</t>
    <phoneticPr fontId="2"/>
  </si>
  <si>
    <t>2020/11/17</t>
    <phoneticPr fontId="2"/>
  </si>
  <si>
    <t>2020/11/18</t>
    <phoneticPr fontId="2"/>
  </si>
  <si>
    <t>2020/11/19</t>
    <phoneticPr fontId="2"/>
  </si>
  <si>
    <t>2020/11/20</t>
    <phoneticPr fontId="2"/>
  </si>
  <si>
    <t>2020/11/24</t>
    <phoneticPr fontId="2"/>
  </si>
  <si>
    <t>2020/11/25</t>
    <phoneticPr fontId="2"/>
  </si>
  <si>
    <t>2020/11/26</t>
    <phoneticPr fontId="2"/>
  </si>
  <si>
    <t>2020/11/27</t>
    <phoneticPr fontId="2"/>
  </si>
  <si>
    <t>2020/11/30</t>
    <phoneticPr fontId="2"/>
  </si>
  <si>
    <t>2020/12/01</t>
    <phoneticPr fontId="2"/>
  </si>
  <si>
    <t>2020/12/02</t>
    <phoneticPr fontId="2"/>
  </si>
  <si>
    <t>2020/12/03</t>
    <phoneticPr fontId="2"/>
  </si>
  <si>
    <t>2020/12/04</t>
    <phoneticPr fontId="2"/>
  </si>
  <si>
    <t>2020/12/07</t>
    <phoneticPr fontId="2"/>
  </si>
  <si>
    <t>2020/12/08</t>
    <phoneticPr fontId="2"/>
  </si>
  <si>
    <t>2020/12/09</t>
    <phoneticPr fontId="2"/>
  </si>
  <si>
    <t>2020/12/10</t>
    <phoneticPr fontId="2"/>
  </si>
  <si>
    <t>2020/12/11</t>
    <phoneticPr fontId="2"/>
  </si>
  <si>
    <t>2020/12/14</t>
    <phoneticPr fontId="2"/>
  </si>
  <si>
    <t>2020/12/15</t>
    <phoneticPr fontId="2"/>
  </si>
  <si>
    <t>2020/12/16</t>
    <phoneticPr fontId="2"/>
  </si>
  <si>
    <t>2020/12/17</t>
    <phoneticPr fontId="2"/>
  </si>
  <si>
    <t>2020/12/18</t>
    <phoneticPr fontId="2"/>
  </si>
  <si>
    <t>2020/12/21</t>
    <phoneticPr fontId="2"/>
  </si>
  <si>
    <t>2020/12/22</t>
    <phoneticPr fontId="2"/>
  </si>
  <si>
    <t>2020/12/23</t>
    <phoneticPr fontId="2"/>
  </si>
  <si>
    <t>2020/12/24</t>
    <phoneticPr fontId="2"/>
  </si>
  <si>
    <t>2020/12/25</t>
    <phoneticPr fontId="2"/>
  </si>
  <si>
    <t>2020/12/28</t>
    <phoneticPr fontId="2"/>
  </si>
  <si>
    <t>2020/12/29</t>
    <phoneticPr fontId="2"/>
  </si>
  <si>
    <t>2020/12/30</t>
    <phoneticPr fontId="2"/>
  </si>
  <si>
    <t>2021/01/04</t>
    <phoneticPr fontId="2"/>
  </si>
  <si>
    <t>2021/01/05</t>
    <phoneticPr fontId="2"/>
  </si>
  <si>
    <t>2021/01/06</t>
    <phoneticPr fontId="2"/>
  </si>
  <si>
    <t>2021/01/07</t>
    <phoneticPr fontId="2"/>
  </si>
  <si>
    <t>2021/01/08</t>
    <phoneticPr fontId="2"/>
  </si>
  <si>
    <t>2021/01/12</t>
    <phoneticPr fontId="2"/>
  </si>
  <si>
    <t>2021/01/13</t>
    <phoneticPr fontId="2"/>
  </si>
  <si>
    <t>2021/01/14</t>
    <phoneticPr fontId="2"/>
  </si>
  <si>
    <t>2021/01/15</t>
    <phoneticPr fontId="2"/>
  </si>
  <si>
    <t>2021/01/18</t>
    <phoneticPr fontId="2"/>
  </si>
  <si>
    <t>2021/01/19</t>
    <phoneticPr fontId="2"/>
  </si>
  <si>
    <t>2021/01/20</t>
    <phoneticPr fontId="2"/>
  </si>
  <si>
    <t>2021/01/21</t>
    <phoneticPr fontId="2"/>
  </si>
  <si>
    <t>2021/01/22</t>
    <phoneticPr fontId="2"/>
  </si>
  <si>
    <t>2021/01/25</t>
    <phoneticPr fontId="2"/>
  </si>
  <si>
    <t>2021/01/26</t>
    <phoneticPr fontId="2"/>
  </si>
  <si>
    <t>2021/01/27</t>
    <phoneticPr fontId="2"/>
  </si>
  <si>
    <t>2021/01/28</t>
    <phoneticPr fontId="2"/>
  </si>
  <si>
    <t>2021/01/29</t>
    <phoneticPr fontId="2"/>
  </si>
  <si>
    <t>2021/02/01</t>
    <phoneticPr fontId="2"/>
  </si>
  <si>
    <t>2021/02/02</t>
    <phoneticPr fontId="2"/>
  </si>
  <si>
    <t>2021/02/03</t>
    <phoneticPr fontId="2"/>
  </si>
  <si>
    <t>2021/02/04</t>
    <phoneticPr fontId="2"/>
  </si>
  <si>
    <t>2021/02/05</t>
    <phoneticPr fontId="2"/>
  </si>
  <si>
    <t>2021/02/08</t>
    <phoneticPr fontId="2"/>
  </si>
  <si>
    <t>2021/02/09</t>
    <phoneticPr fontId="2"/>
  </si>
  <si>
    <t>2021/02/10</t>
    <phoneticPr fontId="2"/>
  </si>
  <si>
    <t>2021/02/12</t>
    <phoneticPr fontId="2"/>
  </si>
  <si>
    <t>2021/02/15</t>
    <phoneticPr fontId="2"/>
  </si>
  <si>
    <t>2021/02/16</t>
    <phoneticPr fontId="2"/>
  </si>
  <si>
    <t>2021/02/17</t>
    <phoneticPr fontId="2"/>
  </si>
  <si>
    <t>2021/02/18</t>
    <phoneticPr fontId="2"/>
  </si>
  <si>
    <t>2021/02/19</t>
    <phoneticPr fontId="2"/>
  </si>
  <si>
    <t>2021/02/22</t>
    <phoneticPr fontId="2"/>
  </si>
  <si>
    <t>2021/02/24</t>
    <phoneticPr fontId="2"/>
  </si>
  <si>
    <t>2021/02/25</t>
    <phoneticPr fontId="2"/>
  </si>
  <si>
    <t>2021/02/26</t>
    <phoneticPr fontId="2"/>
  </si>
  <si>
    <t>2021/03/01</t>
    <phoneticPr fontId="2"/>
  </si>
  <si>
    <t>2021/03/02</t>
    <phoneticPr fontId="2"/>
  </si>
  <si>
    <t>2021/03/03</t>
    <phoneticPr fontId="2"/>
  </si>
  <si>
    <t>2021/03/04</t>
    <phoneticPr fontId="2"/>
  </si>
  <si>
    <t>2021/03/05</t>
    <phoneticPr fontId="2"/>
  </si>
  <si>
    <t>2021/03/08</t>
    <phoneticPr fontId="2"/>
  </si>
  <si>
    <t>2021/03/09</t>
    <phoneticPr fontId="2"/>
  </si>
  <si>
    <t>2021/03/10</t>
    <phoneticPr fontId="2"/>
  </si>
  <si>
    <t>2021/03/11</t>
    <phoneticPr fontId="2"/>
  </si>
  <si>
    <t>2021/03/12</t>
    <phoneticPr fontId="2"/>
  </si>
  <si>
    <t>2021/03/15</t>
    <phoneticPr fontId="2"/>
  </si>
  <si>
    <t>2021/03/16</t>
    <phoneticPr fontId="2"/>
  </si>
  <si>
    <t>2021/03/17</t>
    <phoneticPr fontId="2"/>
  </si>
  <si>
    <t>2021/03/18</t>
    <phoneticPr fontId="2"/>
  </si>
  <si>
    <t>2021/03/19</t>
    <phoneticPr fontId="2"/>
  </si>
  <si>
    <t>2021/03/22</t>
    <phoneticPr fontId="2"/>
  </si>
  <si>
    <t>2021/03/23</t>
    <phoneticPr fontId="2"/>
  </si>
  <si>
    <t>2021/03/24</t>
    <phoneticPr fontId="2"/>
  </si>
  <si>
    <t>2021/03/25</t>
    <phoneticPr fontId="2"/>
  </si>
  <si>
    <t>2021/03/26</t>
    <phoneticPr fontId="2"/>
  </si>
  <si>
    <t>2021/03/29</t>
    <phoneticPr fontId="2"/>
  </si>
  <si>
    <t>2021/03/30</t>
    <phoneticPr fontId="2"/>
  </si>
  <si>
    <t>2021/03/31</t>
    <phoneticPr fontId="2"/>
  </si>
  <si>
    <t>2021/04/01</t>
    <phoneticPr fontId="2"/>
  </si>
  <si>
    <t>2021/04/02</t>
    <phoneticPr fontId="2"/>
  </si>
  <si>
    <t>2021/04/05</t>
    <phoneticPr fontId="2"/>
  </si>
  <si>
    <t>2021/04/06</t>
    <phoneticPr fontId="2"/>
  </si>
  <si>
    <t>2021/04/07</t>
    <phoneticPr fontId="2"/>
  </si>
  <si>
    <t>2021/04/08</t>
    <phoneticPr fontId="2"/>
  </si>
  <si>
    <t>2021/04/09</t>
    <phoneticPr fontId="2"/>
  </si>
  <si>
    <t>2021/04/12</t>
    <phoneticPr fontId="2"/>
  </si>
  <si>
    <t>2021/04/13</t>
    <phoneticPr fontId="2"/>
  </si>
  <si>
    <t>2021/04/14</t>
    <phoneticPr fontId="2"/>
  </si>
  <si>
    <t>2021/04/15</t>
    <phoneticPr fontId="2"/>
  </si>
  <si>
    <t>2021/04/16</t>
    <phoneticPr fontId="2"/>
  </si>
  <si>
    <t>2021/04/19</t>
    <phoneticPr fontId="2"/>
  </si>
  <si>
    <t>2021/04/20</t>
    <phoneticPr fontId="2"/>
  </si>
  <si>
    <t>2021/04/21</t>
    <phoneticPr fontId="2"/>
  </si>
  <si>
    <t>2021/04/22</t>
    <phoneticPr fontId="2"/>
  </si>
  <si>
    <t>2021/04/23</t>
    <phoneticPr fontId="2"/>
  </si>
  <si>
    <t>2021/04/26</t>
    <phoneticPr fontId="2"/>
  </si>
  <si>
    <t>2021/04/27</t>
    <phoneticPr fontId="2"/>
  </si>
  <si>
    <t>2021/04/28</t>
    <phoneticPr fontId="2"/>
  </si>
  <si>
    <t>2021/04/30</t>
    <phoneticPr fontId="2"/>
  </si>
  <si>
    <t>2021/05/06</t>
    <phoneticPr fontId="2"/>
  </si>
  <si>
    <t>2021/05/07</t>
    <phoneticPr fontId="2"/>
  </si>
  <si>
    <t>2021/05/10</t>
    <phoneticPr fontId="2"/>
  </si>
  <si>
    <t>2021/05/11</t>
    <phoneticPr fontId="2"/>
  </si>
  <si>
    <t>2021/05/12</t>
    <phoneticPr fontId="2"/>
  </si>
  <si>
    <t>2021/05/13</t>
    <phoneticPr fontId="2"/>
  </si>
  <si>
    <t>2021/05/14</t>
    <phoneticPr fontId="2"/>
  </si>
  <si>
    <t>2021/05/17</t>
    <phoneticPr fontId="2"/>
  </si>
  <si>
    <t>2021/05/18</t>
    <phoneticPr fontId="2"/>
  </si>
  <si>
    <t>2021/05/19</t>
    <phoneticPr fontId="2"/>
  </si>
  <si>
    <t>2021/05/20</t>
    <phoneticPr fontId="2"/>
  </si>
  <si>
    <t>2021/05/21</t>
    <phoneticPr fontId="2"/>
  </si>
  <si>
    <t>2021/05/24</t>
    <phoneticPr fontId="2"/>
  </si>
  <si>
    <t>2021/05/25</t>
    <phoneticPr fontId="2"/>
  </si>
  <si>
    <t>2021/05/26</t>
    <phoneticPr fontId="2"/>
  </si>
  <si>
    <t>2021/05/27</t>
    <phoneticPr fontId="2"/>
  </si>
  <si>
    <t>2021/05/28</t>
    <phoneticPr fontId="2"/>
  </si>
  <si>
    <t>2021/05/31</t>
    <phoneticPr fontId="2"/>
  </si>
  <si>
    <t>2021/06/01</t>
    <phoneticPr fontId="2"/>
  </si>
  <si>
    <t>2021/06/02</t>
    <phoneticPr fontId="2"/>
  </si>
  <si>
    <t>2021/06/03</t>
    <phoneticPr fontId="2"/>
  </si>
  <si>
    <t>2021/06/04</t>
    <phoneticPr fontId="2"/>
  </si>
  <si>
    <t>2021/06/07</t>
    <phoneticPr fontId="2"/>
  </si>
  <si>
    <t>2021/06/08</t>
    <phoneticPr fontId="2"/>
  </si>
  <si>
    <t>2021/06/09</t>
    <phoneticPr fontId="2"/>
  </si>
  <si>
    <t>2021/06/10</t>
    <phoneticPr fontId="2"/>
  </si>
  <si>
    <t>2021/06/11</t>
    <phoneticPr fontId="2"/>
  </si>
  <si>
    <t>2021/06/14</t>
    <phoneticPr fontId="2"/>
  </si>
  <si>
    <t>2021/06/15</t>
    <phoneticPr fontId="2"/>
  </si>
  <si>
    <t>2021/06/16</t>
    <phoneticPr fontId="2"/>
  </si>
  <si>
    <t>2021/06/17</t>
    <phoneticPr fontId="2"/>
  </si>
  <si>
    <t>2021/06/18</t>
    <phoneticPr fontId="2"/>
  </si>
  <si>
    <t>2021/06/21</t>
    <phoneticPr fontId="2"/>
  </si>
  <si>
    <t>2021/06/22</t>
    <phoneticPr fontId="2"/>
  </si>
  <si>
    <t>2021/06/23</t>
    <phoneticPr fontId="2"/>
  </si>
  <si>
    <t>2021/06/24</t>
    <phoneticPr fontId="2"/>
  </si>
  <si>
    <t>2021/06/25</t>
    <phoneticPr fontId="2"/>
  </si>
  <si>
    <t>2021/06/28</t>
    <phoneticPr fontId="2"/>
  </si>
  <si>
    <t>2021/06/29</t>
    <phoneticPr fontId="2"/>
  </si>
  <si>
    <t>2021/06/30</t>
    <phoneticPr fontId="2"/>
  </si>
  <si>
    <t>2021/07/01</t>
    <phoneticPr fontId="2"/>
  </si>
  <si>
    <t>2021/07/02</t>
    <phoneticPr fontId="2"/>
  </si>
  <si>
    <t>2021/07/05</t>
    <phoneticPr fontId="2"/>
  </si>
  <si>
    <t>2021/07/06</t>
    <phoneticPr fontId="2"/>
  </si>
  <si>
    <t>2021/07/07</t>
    <phoneticPr fontId="2"/>
  </si>
  <si>
    <t>2021/07/08</t>
    <phoneticPr fontId="2"/>
  </si>
  <si>
    <t>2021/07/09</t>
    <phoneticPr fontId="2"/>
  </si>
  <si>
    <t>2021/07/12</t>
    <phoneticPr fontId="2"/>
  </si>
  <si>
    <t>2021/07/13</t>
    <phoneticPr fontId="2"/>
  </si>
  <si>
    <t>2021/07/14</t>
    <phoneticPr fontId="2"/>
  </si>
  <si>
    <t>2021/07/15</t>
    <phoneticPr fontId="2"/>
  </si>
  <si>
    <t>2021/07/16</t>
    <phoneticPr fontId="2"/>
  </si>
  <si>
    <t>2021/07/19</t>
    <phoneticPr fontId="2"/>
  </si>
  <si>
    <t>2021/07/20</t>
    <phoneticPr fontId="2"/>
  </si>
  <si>
    <t>2021/07/21</t>
    <phoneticPr fontId="2"/>
  </si>
  <si>
    <t>2021/07/26</t>
    <phoneticPr fontId="2"/>
  </si>
  <si>
    <t>NO</t>
    <phoneticPr fontId="2"/>
  </si>
  <si>
    <t>2021/08/12</t>
    <phoneticPr fontId="2"/>
  </si>
  <si>
    <t>2021/08/13</t>
    <phoneticPr fontId="2"/>
  </si>
  <si>
    <t>2021/08/16</t>
    <phoneticPr fontId="2"/>
  </si>
  <si>
    <t>2021/08/17</t>
    <phoneticPr fontId="2"/>
  </si>
  <si>
    <t>2021/08/18</t>
    <phoneticPr fontId="2"/>
  </si>
  <si>
    <t>2021/08/19</t>
    <phoneticPr fontId="2"/>
  </si>
  <si>
    <t>2021/08/20</t>
    <phoneticPr fontId="2"/>
  </si>
  <si>
    <t>売買戦略</t>
    <rPh sb="0" eb="2">
      <t>バイバイ</t>
    </rPh>
    <rPh sb="2" eb="4">
      <t>センリャク</t>
    </rPh>
    <phoneticPr fontId="2"/>
  </si>
  <si>
    <t>年初来高値</t>
    <rPh sb="0" eb="3">
      <t>ネンショライ</t>
    </rPh>
    <rPh sb="3" eb="5">
      <t>タカネ</t>
    </rPh>
    <phoneticPr fontId="2"/>
  </si>
  <si>
    <t>年初来高値</t>
    <rPh sb="0" eb="2">
      <t>ネンショ</t>
    </rPh>
    <rPh sb="2" eb="3">
      <t>ライ</t>
    </rPh>
    <rPh sb="3" eb="5">
      <t>タカネ</t>
    </rPh>
    <phoneticPr fontId="2"/>
  </si>
  <si>
    <t>5日線</t>
    <rPh sb="1" eb="3">
      <t>ニチセン</t>
    </rPh>
    <phoneticPr fontId="2"/>
  </si>
  <si>
    <t>20日線</t>
    <rPh sb="2" eb="4">
      <t>ニチセン</t>
    </rPh>
    <phoneticPr fontId="2"/>
  </si>
  <si>
    <t>60日線</t>
    <rPh sb="2" eb="4">
      <t>ニチセン</t>
    </rPh>
    <phoneticPr fontId="2"/>
  </si>
  <si>
    <t>100日線</t>
    <rPh sb="3" eb="5">
      <t>ニチセン</t>
    </rPh>
    <phoneticPr fontId="2"/>
  </si>
  <si>
    <t>前日終値</t>
    <rPh sb="0" eb="2">
      <t>ゼンジツ</t>
    </rPh>
    <rPh sb="2" eb="4">
      <t>オワリネ</t>
    </rPh>
    <phoneticPr fontId="2"/>
  </si>
  <si>
    <t>20日線[5]</t>
    <rPh sb="2" eb="4">
      <t>ニチセン</t>
    </rPh>
    <phoneticPr fontId="2"/>
  </si>
  <si>
    <t>60日線[5]</t>
    <rPh sb="2" eb="4">
      <t>ニチセン</t>
    </rPh>
    <phoneticPr fontId="2"/>
  </si>
  <si>
    <t>20日線MOM</t>
    <rPh sb="2" eb="3">
      <t>ニチ</t>
    </rPh>
    <rPh sb="3" eb="4">
      <t>セン</t>
    </rPh>
    <phoneticPr fontId="2"/>
  </si>
  <si>
    <t>60日線MOM</t>
    <rPh sb="2" eb="4">
      <t>ニチセン</t>
    </rPh>
    <phoneticPr fontId="2"/>
  </si>
  <si>
    <t>5日線[5]</t>
    <rPh sb="1" eb="3">
      <t>ニチセン</t>
    </rPh>
    <phoneticPr fontId="2"/>
  </si>
  <si>
    <t>5日線MOM</t>
    <rPh sb="1" eb="3">
      <t>ニチセン</t>
    </rPh>
    <phoneticPr fontId="2"/>
  </si>
  <si>
    <t>中期線</t>
    <rPh sb="0" eb="3">
      <t>チュウキセン</t>
    </rPh>
    <phoneticPr fontId="2"/>
  </si>
  <si>
    <t>鉄板監視</t>
    <rPh sb="0" eb="2">
      <t>テッパン</t>
    </rPh>
    <rPh sb="2" eb="4">
      <t>カンシ</t>
    </rPh>
    <phoneticPr fontId="2"/>
  </si>
  <si>
    <t>5日線MOM</t>
    <rPh sb="1" eb="2">
      <t>ニチ</t>
    </rPh>
    <rPh sb="2" eb="3">
      <t>セン</t>
    </rPh>
    <phoneticPr fontId="2"/>
  </si>
  <si>
    <t>中長期トレンド戦略</t>
    <rPh sb="0" eb="3">
      <t>チュウチョウキ</t>
    </rPh>
    <rPh sb="7" eb="9">
      <t>センリャク</t>
    </rPh>
    <phoneticPr fontId="2"/>
  </si>
  <si>
    <t>長期保有株</t>
    <rPh sb="0" eb="2">
      <t>チョウキ</t>
    </rPh>
    <rPh sb="2" eb="5">
      <t>ホユウカブ</t>
    </rPh>
    <phoneticPr fontId="2"/>
  </si>
  <si>
    <t>短期ショート戦略</t>
    <rPh sb="0" eb="2">
      <t>タンキ</t>
    </rPh>
    <rPh sb="6" eb="8">
      <t>センリャク</t>
    </rPh>
    <phoneticPr fontId="2"/>
  </si>
  <si>
    <t>2021/07/27</t>
  </si>
  <si>
    <t>2021/07/28</t>
  </si>
  <si>
    <t>2021/07/29</t>
  </si>
  <si>
    <t>2021/07/30</t>
  </si>
  <si>
    <t>2021/08/03</t>
  </si>
  <si>
    <t>2021/08/04</t>
  </si>
  <si>
    <t>2021/08/10</t>
  </si>
  <si>
    <t>2021/08/12</t>
  </si>
  <si>
    <t>2021/08/13</t>
  </si>
  <si>
    <t>NO</t>
  </si>
  <si>
    <t>証券コード</t>
  </si>
  <si>
    <t>損益 (¥)</t>
  </si>
  <si>
    <t>損益(%)</t>
  </si>
  <si>
    <t>トレンド</t>
  </si>
  <si>
    <t>PER</t>
  </si>
  <si>
    <t>PBR</t>
  </si>
  <si>
    <t>5MA</t>
  </si>
  <si>
    <t>20MA</t>
  </si>
  <si>
    <t>60MA</t>
  </si>
  <si>
    <t>100MA</t>
  </si>
  <si>
    <t>日本郵船</t>
  </si>
  <si>
    <t>東１</t>
  </si>
  <si>
    <t>-</t>
  </si>
  <si>
    <t>中期線↑</t>
  </si>
  <si>
    <t>ファーストリテイリング</t>
  </si>
  <si>
    <t>下落</t>
  </si>
  <si>
    <t>中期線↓</t>
  </si>
  <si>
    <t>ソフトバンクグループ</t>
  </si>
  <si>
    <t>商船三井</t>
  </si>
  <si>
    <t>日産自動車</t>
  </si>
  <si>
    <t>鉄板監視</t>
  </si>
  <si>
    <t>ＥＮＥＯＳホールディングス</t>
  </si>
  <si>
    <t>プロルート丸光</t>
  </si>
  <si>
    <t>ＪＱ</t>
  </si>
  <si>
    <t>中期線割れ!</t>
  </si>
  <si>
    <t>三菱自動車工業</t>
  </si>
  <si>
    <t>Ｚホールディングス</t>
  </si>
  <si>
    <t>上昇</t>
  </si>
  <si>
    <t>トヨタ自動車</t>
  </si>
  <si>
    <t>双日</t>
  </si>
  <si>
    <t>東京電力ＨＤ</t>
  </si>
  <si>
    <t>ＪＦＥホールディングス</t>
  </si>
  <si>
    <t>ルネサスエレクトロニクス</t>
  </si>
  <si>
    <t>超長期線</t>
    <rPh sb="0" eb="1">
      <t>チョウ</t>
    </rPh>
    <rPh sb="1" eb="3">
      <t>チョウキ</t>
    </rPh>
    <rPh sb="3" eb="4">
      <t>セン</t>
    </rPh>
    <phoneticPr fontId="2"/>
  </si>
  <si>
    <t>超長期線</t>
    <rPh sb="0" eb="1">
      <t>チョウ</t>
    </rPh>
    <rPh sb="1" eb="2">
      <t>チョウ</t>
    </rPh>
    <rPh sb="2" eb="3">
      <t>キ</t>
    </rPh>
    <rPh sb="3" eb="4">
      <t>セン</t>
    </rPh>
    <phoneticPr fontId="2"/>
  </si>
  <si>
    <t>超長期線↑</t>
  </si>
  <si>
    <t>超長期線↓</t>
  </si>
  <si>
    <t>超長期線割れ!</t>
  </si>
  <si>
    <t>2021/08/23</t>
    <phoneticPr fontId="2"/>
  </si>
  <si>
    <t>2021/08/24</t>
    <phoneticPr fontId="2"/>
  </si>
  <si>
    <t>2021/08/25</t>
    <phoneticPr fontId="2"/>
  </si>
  <si>
    <t>2021/08/26</t>
    <phoneticPr fontId="2"/>
  </si>
  <si>
    <t>2021/08/27</t>
    <phoneticPr fontId="2"/>
  </si>
  <si>
    <t>2021/08/30</t>
    <phoneticPr fontId="2"/>
  </si>
  <si>
    <t>2021/08/31</t>
    <phoneticPr fontId="2"/>
  </si>
  <si>
    <t>2021/09/01</t>
    <phoneticPr fontId="2"/>
  </si>
  <si>
    <t>2021/09/02</t>
    <phoneticPr fontId="2"/>
  </si>
  <si>
    <t>2021/09/03</t>
    <phoneticPr fontId="2"/>
  </si>
  <si>
    <t>2021/09/06</t>
    <phoneticPr fontId="2"/>
  </si>
  <si>
    <t>2021/09/07</t>
    <phoneticPr fontId="2"/>
  </si>
  <si>
    <t>2021/09/08</t>
    <phoneticPr fontId="2"/>
  </si>
  <si>
    <t>2021/09/09</t>
    <phoneticPr fontId="2"/>
  </si>
  <si>
    <t>2021/09/10</t>
    <phoneticPr fontId="2"/>
  </si>
  <si>
    <t>2021/09/13</t>
    <phoneticPr fontId="2"/>
  </si>
  <si>
    <t>2021/09/14</t>
    <phoneticPr fontId="2"/>
  </si>
  <si>
    <t>2021/09/15</t>
    <phoneticPr fontId="2"/>
  </si>
  <si>
    <t>2021/09/16</t>
    <phoneticPr fontId="2"/>
  </si>
  <si>
    <t>2021/09/17</t>
    <phoneticPr fontId="2"/>
  </si>
  <si>
    <t>前日比率%</t>
    <rPh sb="0" eb="2">
      <t>ゼンジツ</t>
    </rPh>
    <rPh sb="2" eb="4">
      <t>ヒリツ</t>
    </rPh>
    <phoneticPr fontId="2"/>
  </si>
  <si>
    <t>日経平均株価</t>
    <rPh sb="0" eb="2">
      <t>ニッケイ</t>
    </rPh>
    <rPh sb="2" eb="4">
      <t>ヘイキン</t>
    </rPh>
    <rPh sb="4" eb="6">
      <t>カブカ</t>
    </rPh>
    <phoneticPr fontId="2"/>
  </si>
  <si>
    <t>ダウ平均</t>
    <rPh sb="2" eb="4">
      <t>ヘイキン</t>
    </rPh>
    <phoneticPr fontId="2"/>
  </si>
  <si>
    <t>TOPIX</t>
    <phoneticPr fontId="2"/>
  </si>
  <si>
    <t>S&amp;P500</t>
    <phoneticPr fontId="2"/>
  </si>
  <si>
    <t>マザーズ指数</t>
    <rPh sb="4" eb="6">
      <t>シスウ</t>
    </rPh>
    <phoneticPr fontId="2"/>
  </si>
  <si>
    <t>Nasdaq</t>
    <phoneticPr fontId="2"/>
  </si>
  <si>
    <t>ドル円</t>
    <rPh sb="2" eb="3">
      <t>エン</t>
    </rPh>
    <phoneticPr fontId="2"/>
  </si>
  <si>
    <t>上海総合</t>
    <rPh sb="0" eb="2">
      <t>シャンハイ</t>
    </rPh>
    <rPh sb="2" eb="4">
      <t>ソウゴウ</t>
    </rPh>
    <phoneticPr fontId="2"/>
  </si>
  <si>
    <t>MA乖離率</t>
    <rPh sb="2" eb="5">
      <t>カイリリツ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</si>
</sst>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"/>
    <numFmt numFmtId="177" formatCode="0.00_ "/>
    <numFmt numFmtId="178" formatCode="0.00_ ;[Red]\-0.00\ "/>
    <numFmt numFmtId="179" formatCode="0.000_ ;[Red]\-0.00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wrapText="1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10" fontId="0" fillId="0" borderId="1" xfId="2" applyNumberFormat="1" applyFont="1" applyBorder="1">
      <alignment vertical="center"/>
    </xf>
    <xf numFmtId="0" fontId="0" fillId="0" borderId="0" xfId="0" quotePrefix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0" xfId="0" applyBorder="1">
      <alignment vertical="center"/>
    </xf>
    <xf numFmtId="40" fontId="0" fillId="0" borderId="1" xfId="1" applyNumberFormat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1" xfId="3" applyFont="1" applyBorder="1">
      <alignment vertical="center"/>
    </xf>
    <xf numFmtId="6" fontId="0" fillId="0" borderId="1" xfId="3" applyFont="1" applyFill="1" applyBorder="1">
      <alignment vertical="center"/>
    </xf>
    <xf numFmtId="10" fontId="0" fillId="0" borderId="1" xfId="2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horizontal="center" wrapText="1"/>
    </xf>
    <xf numFmtId="0" fontId="0" fillId="0" borderId="4" xfId="0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4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9" fontId="0" fillId="0" borderId="1" xfId="2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723fce06b2084663a5bbb8c0a926f146">
      <tp>
        <v>-166.44</v>
        <stp/>
        <stp>Market</stp>
        <stp>INDEX</stp>
        <stp>DJIA</stp>
        <stp>前日比</stp>
        <tr r="N2" s="1"/>
      </tp>
      <tp>
        <v>10.01</v>
        <stp/>
        <stp>Market</stp>
        <stp>INDEX</stp>
        <stp>TOPX</stp>
        <stp>前日比</stp>
        <tr r="G3" s="1"/>
      </tp>
      <tp t="s">
        <v/>
        <stp/>
        <stp>Chart</stp>
        <stp>3202668862016,2,2,7,7</stp>
        <stp>5020</stp>
        <stp>D</stp>
        <stp>300</stp>
        <tr r="H3" s="38"/>
      </tp>
      <tp t="s">
        <v/>
        <stp/>
        <stp>Chart</stp>
        <stp>3202668862016,2,2,9,9</stp>
        <stp>7211</stp>
        <stp>D</stp>
        <stp>300</stp>
        <tr r="J3" s="38"/>
      </tp>
      <tp t="s">
        <v/>
        <stp/>
        <stp>Chart</stp>
        <stp>3202668862016,2,2,2,2</stp>
        <stp>9101</stp>
        <stp>D</stp>
        <stp>300</stp>
        <tr r="C3" s="38"/>
      </tp>
      <tp t="s">
        <v/>
        <stp/>
        <stp>Chart</stp>
        <stp>3202668862016,2,2,6,6</stp>
        <stp>7201</stp>
        <stp>D</stp>
        <stp>300</stp>
        <tr r="G3" s="38"/>
      </tp>
    </main>
    <main first="rtdsrv.723fce06b2084663a5bbb8c0a926f146">
      <tp t="s">
        <v/>
        <stp/>
        <stp>Chart</stp>
        <stp>3202668862016,2,2,3,3</stp>
        <stp>9983</stp>
        <stp>D</stp>
        <stp>300</stp>
        <tr r="D3" s="38"/>
      </tp>
      <tp t="s">
        <v/>
        <stp/>
        <stp>Chart</stp>
        <stp>3202668862016,2,2,5,5</stp>
        <stp>9104</stp>
        <stp>D</stp>
        <stp>300</stp>
        <tr r="F3" s="38"/>
      </tp>
      <tp t="s">
        <v/>
        <stp/>
        <stp>Chart</stp>
        <stp>3202668862016,2,2,4,4</stp>
        <stp>9984</stp>
        <stp>D</stp>
        <stp>300</stp>
        <tr r="E3" s="38"/>
      </tp>
    </main>
    <main first="rtdsrv.723fce06b2084663a5bbb8c0a926f146">
      <tp t="s">
        <v/>
        <stp/>
        <stp>Chart</stp>
        <stp>3202668862016,2,2,10,10</stp>
        <stp>4689</stp>
        <stp>D</stp>
        <stp>300</stp>
        <tr r="K3" s="38"/>
      </tp>
      <tp t="s">
        <v/>
        <stp/>
        <stp>Chart</stp>
        <stp>3202668862016,2,2,0,0</stp>
        <stp>N225</stp>
        <stp>D</stp>
        <stp>300</stp>
        <tr r="A3" s="38"/>
      </tp>
      <tp t="s">
        <v/>
        <stp/>
        <stp>Chart</stp>
        <stp>3202668862016,2,2,8,8</stp>
        <stp>8256</stp>
        <stp>D</stp>
        <stp>300</stp>
        <tr r="I3" s="38"/>
      </tp>
      <tp t="s">
        <v/>
        <stp/>
        <stp>Chart</stp>
        <stp>3202668862016,2,2,12,12</stp>
        <stp>2768</stp>
        <stp>D</stp>
        <stp>300</stp>
        <tr r="M3" s="38"/>
      </tp>
      <tp>
        <v>109.97499999999999</v>
        <stp/>
        <stp>Market</stp>
        <stp>FX</stp>
        <stp>USD/JPY</stp>
        <stp>前日終値(Bid)</stp>
        <tr r="H5" s="1"/>
      </tp>
    </main>
    <main first="rtdsrv.723fce06b2084663a5bbb8c0a926f146">
      <tp t="s">
        <v/>
        <stp/>
        <stp>Chart</stp>
        <stp>3202668862016,2,2,14,14</stp>
        <stp>5411</stp>
        <stp>D</stp>
        <stp>300</stp>
        <tr r="O3" s="38"/>
      </tp>
    </main>
    <main first="rtdsrv.723fce06b2084663a5bbb8c0a926f146">
      <tp t="s">
        <v/>
        <stp/>
        <stp>Chart</stp>
        <stp>3202668862016,2,2,15,15</stp>
        <stp>6723</stp>
        <stp>D</stp>
        <stp>300</stp>
        <tr r="P3" s="38"/>
      </tp>
    </main>
    <main first="rtdsrv.723fce06b2084663a5bbb8c0a926f146">
      <tp>
        <v>6.8741000000000003</v>
        <stp/>
        <stp>Market</stp>
        <stp>INDEX</stp>
        <stp>SSEC</stp>
        <stp>前日比</stp>
        <tr r="N5" s="1"/>
      </tp>
    </main>
    <main first="rtdsrv.723fce06b2084663a5bbb8c0a926f146">
      <tp>
        <v>23.84</v>
        <stp/>
        <stp>Market</stp>
        <stp>INDEX</stp>
        <stp>MTHR</stp>
        <stp>前日比</stp>
        <tr r="G4" s="1"/>
      </tp>
    </main>
    <main first="rtdsrv.723fce06b2084663a5bbb8c0a926f146">
      <tp t="s">
        <v/>
        <stp/>
        <stp>Chart</stp>
        <stp>3202668862016,2,2,13,13</stp>
        <stp>9501</stp>
        <stp>D</stp>
        <stp>300</stp>
        <tr r="N3" s="38"/>
      </tp>
      <tp t="s">
        <v/>
        <stp/>
        <stp>Chart</stp>
        <stp>3202668862016,2,2,11,11</stp>
        <stp>7203</stp>
        <stp>D</stp>
        <stp>300</stp>
        <tr r="L3" s="38"/>
      </tp>
    </main>
    <main first="rtdsrv.723fce06b2084663a5bbb8c0a926f146">
      <tp t="s">
        <v/>
        <stp/>
        <stp>Chart</stp>
        <stp>3202668862016,2,2,29,29</stp>
        <stp>0</stp>
        <stp>D</stp>
        <stp>300</stp>
        <tr r="AD3" s="38"/>
      </tp>
      <tp t="s">
        <v/>
        <stp/>
        <stp>Chart</stp>
        <stp>3202668862016,2,2,28,28</stp>
        <stp>0</stp>
        <stp>D</stp>
        <stp>300</stp>
        <tr r="AC3" s="38"/>
      </tp>
      <tp t="s">
        <v/>
        <stp/>
        <stp>Chart</stp>
        <stp>3202668862016,2,2,23,23</stp>
        <stp>0</stp>
        <stp>D</stp>
        <stp>300</stp>
        <tr r="X3" s="38"/>
      </tp>
      <tp t="s">
        <v/>
        <stp/>
        <stp>Chart</stp>
        <stp>3202668862016,2,2,22,22</stp>
        <stp>0</stp>
        <stp>D</stp>
        <stp>300</stp>
        <tr r="W3" s="38"/>
      </tp>
      <tp t="s">
        <v/>
        <stp/>
        <stp>Chart</stp>
        <stp>3202668862016,2,2,21,21</stp>
        <stp>0</stp>
        <stp>D</stp>
        <stp>300</stp>
        <tr r="V3" s="38"/>
      </tp>
      <tp t="s">
        <v/>
        <stp/>
        <stp>Chart</stp>
        <stp>3202668862016,2,2,20,20</stp>
        <stp>0</stp>
        <stp>D</stp>
        <stp>300</stp>
        <tr r="U3" s="38"/>
      </tp>
      <tp t="s">
        <v/>
        <stp/>
        <stp>Chart</stp>
        <stp>3202668862016,2,2,27,27</stp>
        <stp>0</stp>
        <stp>D</stp>
        <stp>300</stp>
        <tr r="AB3" s="38"/>
      </tp>
      <tp t="s">
        <v/>
        <stp/>
        <stp>Chart</stp>
        <stp>3202668862016,2,2,26,26</stp>
        <stp>0</stp>
        <stp>D</stp>
        <stp>300</stp>
        <tr r="AA3" s="38"/>
      </tp>
      <tp t="s">
        <v/>
        <stp/>
        <stp>Chart</stp>
        <stp>3202668862016,2,2,25,25</stp>
        <stp>0</stp>
        <stp>D</stp>
        <stp>300</stp>
        <tr r="Z3" s="38"/>
      </tp>
      <tp t="s">
        <v/>
        <stp/>
        <stp>Chart</stp>
        <stp>3202668862016,2,2,24,24</stp>
        <stp>0</stp>
        <stp>D</stp>
        <stp>300</stp>
        <tr r="Y3" s="38"/>
      </tp>
      <tp t="s">
        <v/>
        <stp/>
        <stp>Chart</stp>
        <stp>3202668862016,2,2,30,30</stp>
        <stp>0</stp>
        <stp>D</stp>
        <stp>300</stp>
        <tr r="AE3" s="38"/>
      </tp>
      <tp t="s">
        <v/>
        <stp/>
        <stp>Chart</stp>
        <stp>3202668862016,2,2,31,31</stp>
        <stp>0</stp>
        <stp>D</stp>
        <stp>300</stp>
        <tr r="AF3" s="38"/>
      </tp>
      <tp t="s">
        <v/>
        <stp/>
        <stp>Chart</stp>
        <stp>3202668862016,2,2,18,18</stp>
        <stp>0</stp>
        <stp>D</stp>
        <stp>300</stp>
        <tr r="S3" s="38"/>
      </tp>
      <tp t="s">
        <v/>
        <stp/>
        <stp>Chart</stp>
        <stp>3202668862016,2,2,19,19</stp>
        <stp>0</stp>
        <stp>D</stp>
        <stp>300</stp>
        <tr r="T3" s="38"/>
      </tp>
      <tp t="s">
        <v/>
        <stp/>
        <stp>Chart</stp>
        <stp>3202668862016,2,2,16,16</stp>
        <stp>0</stp>
        <stp>D</stp>
        <stp>300</stp>
        <tr r="Q3" s="38"/>
      </tp>
      <tp t="s">
        <v/>
        <stp/>
        <stp>Chart</stp>
        <stp>3202668862016,2,2,17,17</stp>
        <stp>0</stp>
        <stp>D</stp>
        <stp>300</stp>
        <tr r="R3" s="38"/>
      </tp>
    </main>
    <main first="rtdsrv.723fce06b2084663a5bbb8c0a926f146">
      <tp>
        <v>1</v>
        <stp/>
        <stp>Market</stp>
        <stp>STOCK</stp>
        <stp>27680.T</stp>
        <stp>前日比</stp>
        <tr r="G18" s="1"/>
      </tp>
      <tp>
        <v>-44</v>
        <stp/>
        <stp>Market</stp>
        <stp>STOCK</stp>
        <stp>54110.T</stp>
        <stp>前日比</stp>
        <tr r="G20" s="1"/>
      </tp>
      <tp>
        <v>0.9</v>
        <stp/>
        <stp>Market</stp>
        <stp>STOCK</stp>
        <stp>50200.T</stp>
        <stp>前日比</stp>
        <tr r="G13" s="1"/>
      </tp>
    </main>
    <main first="rtdsrv.723fce06b2084663a5bbb8c0a926f146">
      <tp>
        <v>2.4</v>
        <stp/>
        <stp>Market</stp>
        <stp>STOCK</stp>
        <stp>46890.T</stp>
        <stp>前日比</stp>
        <tr r="G16" s="1"/>
      </tp>
    </main>
    <main first="rtdsrv.723fce06b2084663a5bbb8c0a926f146">
      <tp t="s">
        <v/>
        <stp/>
        <stp>Market</stp>
        <stp>STOCK</stp>
        <stp/>
        <stp>PBR</stp>
        <tr r="Y23" s="1"/>
        <tr r="Y29" s="1"/>
        <tr r="Y34" s="1"/>
        <tr r="Y27" s="1"/>
        <tr r="Y32" s="1"/>
        <tr r="Y25" s="1"/>
        <tr r="Y35" s="1"/>
        <tr r="Y26" s="1"/>
        <tr r="Y30" s="1"/>
        <tr r="Y31" s="1"/>
        <tr r="Y33" s="1"/>
        <tr r="Y36" s="1"/>
        <tr r="Y28" s="1"/>
        <tr r="Y24" s="1"/>
        <tr r="Y22" s="1"/>
        <tr r="Y37" s="1"/>
      </tp>
      <tp t="s">
        <v/>
        <stp/>
        <stp>Market</stp>
        <stp>STOCK</stp>
        <stp/>
        <stp>PER</stp>
        <tr r="X34" s="1"/>
        <tr r="X30" s="1"/>
        <tr r="X37" s="1"/>
        <tr r="X25" s="1"/>
        <tr r="X33" s="1"/>
        <tr r="X35" s="1"/>
        <tr r="X26" s="1"/>
        <tr r="X28" s="1"/>
        <tr r="X24" s="1"/>
        <tr r="X32" s="1"/>
        <tr r="X31" s="1"/>
        <tr r="X23" s="1"/>
        <tr r="X29" s="1"/>
        <tr r="X36" s="1"/>
        <tr r="X27" s="1"/>
        <tr r="X22" s="1"/>
      </tp>
      <tp>
        <v>2</v>
        <stp/>
        <stp>Market</stp>
        <stp>STOCK</stp>
        <stp>72110.T</stp>
        <stp>前日比</stp>
        <tr r="G15" s="1"/>
      </tp>
      <tp>
        <v>80</v>
        <stp/>
        <stp>Market</stp>
        <stp>STOCK</stp>
        <stp>72030.T</stp>
        <stp>前日比</stp>
        <tr r="G17" s="1"/>
      </tp>
      <tp>
        <v>1.4</v>
        <stp/>
        <stp>Market</stp>
        <stp>STOCK</stp>
        <stp>72010.T</stp>
        <stp>前日比</stp>
        <tr r="G12" s="1"/>
      </tp>
      <tp>
        <v>-40.76</v>
        <stp/>
        <stp>Market</stp>
        <stp>INDEX</stp>
        <stp>SP500</stp>
        <stp>前日比</stp>
        <tr r="N3" s="1"/>
      </tp>
      <tp>
        <v>47</v>
        <stp/>
        <stp>Market</stp>
        <stp>STOCK</stp>
        <stp>67230.T</stp>
        <stp>前日比</stp>
        <tr r="G21" s="1"/>
      </tp>
      <tp>
        <v>5</v>
        <stp/>
        <stp>Market</stp>
        <stp>STOCK</stp>
        <stp>95010.T</stp>
        <stp>前日比</stp>
        <tr r="G19" s="1"/>
      </tp>
      <tp>
        <v>290</v>
        <stp/>
        <stp>Market</stp>
        <stp>STOCK</stp>
        <stp>91010.T</stp>
        <stp>前日比</stp>
        <tr r="G8" s="1"/>
      </tp>
      <tp>
        <v>290</v>
        <stp/>
        <stp>Market</stp>
        <stp>STOCK</stp>
        <stp>91040.T</stp>
        <stp>前日比</stp>
        <tr r="G11" s="1"/>
      </tp>
    </main>
    <main first="rtdsrv.723fce06b2084663a5bbb8c0a926f146">
      <tp>
        <v>-270</v>
        <stp/>
        <stp>Market</stp>
        <stp>STOCK</stp>
        <stp>99830.T</stp>
        <stp>前日比</stp>
        <tr r="G9" s="1"/>
      </tp>
      <tp>
        <v>119</v>
        <stp/>
        <stp>Market</stp>
        <stp>STOCK</stp>
        <stp>99840.T</stp>
        <stp>前日比</stp>
        <tr r="G10" s="1"/>
      </tp>
      <tp>
        <v>-8</v>
        <stp/>
        <stp>Market</stp>
        <stp>STOCK</stp>
        <stp>82560.T</stp>
        <stp>前日比</stp>
        <tr r="G14" s="1"/>
      </tp>
    </main>
    <main first="rtdsrv.723fce06b2084663a5bbb8c0a926f146">
      <tp>
        <v>7.38</v>
        <stp/>
        <stp>Market</stp>
        <stp>STOCK</stp>
        <stp>99830.T</stp>
        <stp>PBR</stp>
        <tr r="Y9" s="1"/>
      </tp>
      <tp>
        <v>1.19</v>
        <stp/>
        <stp>Market</stp>
        <stp>STOCK</stp>
        <stp>99840.T</stp>
        <stp>PBR</stp>
        <tr r="Y10" s="1"/>
      </tp>
      <tp>
        <v>47.28</v>
        <stp/>
        <stp>Market</stp>
        <stp>STOCK</stp>
        <stp>99830.T</stp>
        <stp>PER</stp>
        <tr r="X9" s="1"/>
      </tp>
      <tp>
        <v>8.77</v>
        <stp/>
        <stp>Market</stp>
        <stp>STOCK</stp>
        <stp>99840.T</stp>
        <stp>PER</stp>
        <tr r="X10" s="1"/>
      </tp>
    </main>
    <main first="rtdsrv.723fce06b2084663a5bbb8c0a926f146">
      <tp>
        <v>7.39</v>
        <stp/>
        <stp>Market</stp>
        <stp>STOCK</stp>
        <stp>95010.T</stp>
        <stp>PER</stp>
        <tr r="X19" s="1"/>
      </tp>
      <tp>
        <v>2.79</v>
        <stp/>
        <stp>Market</stp>
        <stp>STOCK</stp>
        <stp>91010.T</stp>
        <stp>PBR</stp>
        <tr r="Y8" s="1"/>
      </tp>
      <tp>
        <v>1.96</v>
        <stp/>
        <stp>Market</stp>
        <stp>STOCK</stp>
        <stp>91040.T</stp>
        <stp>PBR</stp>
        <tr r="Y11" s="1"/>
      </tp>
      <tp>
        <v>3.49</v>
        <stp/>
        <stp>Market</stp>
        <stp>STOCK</stp>
        <stp>91010.T</stp>
        <stp>PER</stp>
        <tr r="X8" s="1"/>
      </tp>
      <tp>
        <v>3.39</v>
        <stp/>
        <stp>Market</stp>
        <stp>STOCK</stp>
        <stp>91040.T</stp>
        <stp>PER</stp>
        <tr r="X11" s="1"/>
      </tp>
      <tp>
        <v>0.23</v>
        <stp/>
        <stp>Market</stp>
        <stp>STOCK</stp>
        <stp>95010.T</stp>
        <stp>PBR</stp>
        <tr r="Y19" s="1"/>
      </tp>
    </main>
    <main first="rtdsrv.723fce06b2084663a5bbb8c0a926f146">
      <tp>
        <v>9.57</v>
        <stp/>
        <stp>Market</stp>
        <stp>STOCK</stp>
        <stp>82560.T</stp>
        <stp>PBR</stp>
        <tr r="Y14" s="1"/>
      </tp>
      <tp>
        <v>73.86</v>
        <stp/>
        <stp>Market</stp>
        <stp>STOCK</stp>
        <stp>82560.T</stp>
        <stp>PER</stp>
        <tr r="X14" s="1"/>
      </tp>
    </main>
    <main first="rtdsrv.723fce06b2084663a5bbb8c0a926f146">
      <tp>
        <v>6.67</v>
        <stp/>
        <stp>Market</stp>
        <stp>STOCK</stp>
        <stp>27680.T</stp>
        <stp>PER</stp>
        <tr r="X18" s="1"/>
      </tp>
      <tp>
        <v>0.7</v>
        <stp/>
        <stp>Market</stp>
        <stp>STOCK</stp>
        <stp>27680.T</stp>
        <stp>PBR</stp>
        <tr r="Y18" s="1"/>
      </tp>
    </main>
    <main first="rtdsrv.723fce06b2084663a5bbb8c0a926f146">
      <tp>
        <v>4.1900000000000004</v>
        <stp/>
        <stp>Market</stp>
        <stp>STOCK</stp>
        <stp>54110.T</stp>
        <stp>PER</stp>
        <tr r="X20" s="1"/>
      </tp>
      <tp>
        <v>0.64</v>
        <stp/>
        <stp>Market</stp>
        <stp>STOCK</stp>
        <stp>50200.T</stp>
        <stp>PBR</stp>
        <tr r="Y13" s="1"/>
      </tp>
      <tp>
        <v>5.75</v>
        <stp/>
        <stp>Market</stp>
        <stp>STOCK</stp>
        <stp>50200.T</stp>
        <stp>PER</stp>
        <tr r="X13" s="1"/>
      </tp>
      <tp>
        <v>0.62</v>
        <stp/>
        <stp>Market</stp>
        <stp>STOCK</stp>
        <stp>54110.T</stp>
        <stp>PBR</stp>
        <tr r="Y20" s="1"/>
      </tp>
      <tp>
        <v>-137.95599999999999</v>
        <stp/>
        <stp>Market</stp>
        <stp>INDEX</stp>
        <stp>NQ</stp>
        <stp>前日比</stp>
        <tr r="N4" s="1"/>
      </tp>
    </main>
    <main first="rtdsrv.723fce06b2084663a5bbb8c0a926f146">
      <tp>
        <v>68.34</v>
        <stp/>
        <stp>Market</stp>
        <stp>STOCK</stp>
        <stp>46890.T</stp>
        <stp>PER</stp>
        <tr r="X16" s="1"/>
      </tp>
      <tp>
        <v>2.08</v>
        <stp/>
        <stp>Market</stp>
        <stp>STOCK</stp>
        <stp>46890.T</stp>
        <stp>PBR</stp>
        <tr r="Y16" s="1"/>
      </tp>
    </main>
    <main first="rtdsrv.723fce06b2084663a5bbb8c0a926f146">
      <tp>
        <v>0.84</v>
        <stp/>
        <stp>Market</stp>
        <stp>STOCK</stp>
        <stp>72110.T</stp>
        <stp>PBR</stp>
        <tr r="Y15" s="1"/>
      </tp>
      <tp>
        <v>0.56000000000000005</v>
        <stp/>
        <stp>Market</stp>
        <stp>STOCK</stp>
        <stp>72010.T</stp>
        <stp>PBR</stp>
        <tr r="Y12" s="1"/>
      </tp>
      <tp>
        <v>1.19</v>
        <stp/>
        <stp>Market</stp>
        <stp>STOCK</stp>
        <stp>72030.T</stp>
        <stp>PBR</stp>
        <tr r="Y17" s="1"/>
      </tp>
      <tp>
        <v>28.41</v>
        <stp/>
        <stp>Market</stp>
        <stp>STOCK</stp>
        <stp>72110.T</stp>
        <stp>PER</stp>
        <tr r="X15" s="1"/>
      </tp>
      <tp>
        <v>37.43</v>
        <stp/>
        <stp>Market</stp>
        <stp>STOCK</stp>
        <stp>72010.T</stp>
        <stp>PER</stp>
        <tr r="X12" s="1"/>
      </tp>
      <tp>
        <v>10.68</v>
        <stp/>
        <stp>Market</stp>
        <stp>STOCK</stp>
        <stp>72030.T</stp>
        <stp>PER</stp>
        <tr r="X17" s="1"/>
      </tp>
      <tp t="s">
        <v/>
        <stp/>
        <stp>Market</stp>
        <stp>STOCK</stp>
        <stp/>
        <stp>前日比</stp>
        <tr r="G29" s="1"/>
        <tr r="G28" s="1"/>
        <tr r="G36" s="1"/>
        <tr r="G27" s="1"/>
        <tr r="G35" s="1"/>
        <tr r="G23" s="1"/>
        <tr r="G32" s="1"/>
        <tr r="G26" s="1"/>
        <tr r="G33" s="1"/>
        <tr r="G31" s="1"/>
        <tr r="G25" s="1"/>
        <tr r="G34" s="1"/>
        <tr r="G24" s="1"/>
        <tr r="G30" s="1"/>
        <tr r="G37" s="1"/>
        <tr r="G22" s="1"/>
      </tp>
      <tp>
        <v>27.77</v>
        <stp/>
        <stp>Market</stp>
        <stp>STOCK</stp>
        <stp>67230.T</stp>
        <stp>PER</stp>
        <tr r="X21" s="1"/>
      </tp>
      <tp>
        <v>2.85</v>
        <stp/>
        <stp>Market</stp>
        <stp>STOCK</stp>
        <stp>67230.T</stp>
        <stp>PBR</stp>
        <tr r="Y21" s="1"/>
      </tp>
    </main>
    <main first="rtdsrv.723fce06b2084663a5bbb8c0a926f146">
      <tp>
        <v>109.57899999999999</v>
        <stp/>
        <stp>Market</stp>
        <stp>FX</stp>
        <stp>USD/JPY</stp>
        <stp>現在値(Bid)</stp>
        <tr r="F5" s="1"/>
      </tp>
    </main>
    <main first="rtdsrv.723fce06b2084663a5bbb8c0a926f146">
      <tp>
        <v>176.71</v>
        <stp/>
        <stp>Market</stp>
        <stp>INDEX</stp>
        <stp>N225</stp>
        <stp>前日比</stp>
        <tr r="G2" s="1"/>
      </tp>
    </main>
    <main first="rtdsrv.723fce06b2084663a5bbb8c0a926f146">
      <tp>
        <v>19839200</v>
        <stp/>
        <stp>Market</stp>
        <stp>STOCK</stp>
        <stp>46890.T</stp>
        <stp>出来高</stp>
        <tr r="O16" s="1"/>
      </tp>
    </main>
    <main first="rtdsrv.723fce06b2084663a5bbb8c0a926f146">
      <tp>
        <v>21635300</v>
        <stp/>
        <stp>Market</stp>
        <stp>STOCK</stp>
        <stp>54110.T</stp>
        <stp>出来高</stp>
        <tr r="O20" s="1"/>
      </tp>
      <tp>
        <v>27085000</v>
        <stp/>
        <stp>Market</stp>
        <stp>STOCK</stp>
        <stp>50200.T</stp>
        <stp>出来高</stp>
        <tr r="O13" s="1"/>
      </tp>
    </main>
    <main first="rtdsrv.723fce06b2084663a5bbb8c0a926f146">
      <tp>
        <v>11078100</v>
        <stp/>
        <stp>Market</stp>
        <stp>STOCK</stp>
        <stp>67230.T</stp>
        <stp>出来高</stp>
        <tr r="O21" s="1"/>
      </tp>
    </main>
    <main first="rtdsrv.723fce06b2084663a5bbb8c0a926f146">
      <tp>
        <v>34584.879999999997</v>
        <stp/>
        <stp>Market</stp>
        <stp>INDEX</stp>
        <stp>DJIA</stp>
        <stp>現在値</stp>
        <tr r="M2" s="1"/>
      </tp>
    </main>
    <main first="rtdsrv.723fce06b2084663a5bbb8c0a926f146">
      <tp>
        <v>9612900</v>
        <stp/>
        <stp>Market</stp>
        <stp>STOCK</stp>
        <stp>72110.T</stp>
        <stp>出来高</stp>
        <tr r="O15" s="1"/>
      </tp>
      <tp>
        <v>15182400</v>
        <stp/>
        <stp>Market</stp>
        <stp>STOCK</stp>
        <stp>72010.T</stp>
        <stp>出来高</stp>
        <tr r="O12" s="1"/>
      </tp>
      <tp>
        <v>7772300</v>
        <stp/>
        <stp>Market</stp>
        <stp>STOCK</stp>
        <stp>72030.T</stp>
        <stp>出来高</stp>
        <tr r="O17" s="1"/>
      </tp>
      <tp t="s">
        <v/>
        <stp/>
        <stp>Market</stp>
        <stp>STOCK</stp>
        <stp/>
        <stp>年初来高値</stp>
        <tr r="AH23" s="1"/>
        <tr r="AH24" s="1"/>
        <tr r="AH36" s="1"/>
        <tr r="AH26" s="1"/>
        <tr r="AH31" s="1"/>
        <tr r="AH35" s="1"/>
        <tr r="AH33" s="1"/>
        <tr r="AH30" s="1"/>
        <tr r="AH22" s="1"/>
        <tr r="AH28" s="1"/>
        <tr r="AH37" s="1"/>
        <tr r="AH25" s="1"/>
        <tr r="AH32" s="1"/>
        <tr r="AH27" s="1"/>
        <tr r="AH29" s="1"/>
        <tr r="AH34" s="1"/>
      </tp>
    </main>
    <main first="rtdsrv.723fce06b2084663a5bbb8c0a926f146">
      <tp>
        <v>2100.17</v>
        <stp/>
        <stp>Market</stp>
        <stp>INDEX</stp>
        <stp>TOPX</stp>
        <stp>現在値</stp>
        <tr r="F3" s="1"/>
      </tp>
    </main>
    <main first="rtdsrv.723fce06b2084663a5bbb8c0a926f146">
      <tp>
        <v>7938300</v>
        <stp/>
        <stp>Market</stp>
        <stp>STOCK</stp>
        <stp>27680.T</stp>
        <stp>出来高</stp>
        <tr r="O18" s="1"/>
      </tp>
    </main>
    <main first="rtdsrv.723fce06b2084663a5bbb8c0a926f146">
      <tp t="s">
        <v/>
        <stp/>
        <stp>Market</stp>
        <stp>STOCK</stp>
        <stp/>
        <stp>配当</stp>
        <tr r="Z34" s="1"/>
        <tr r="Z26" s="1"/>
        <tr r="Z32" s="1"/>
        <tr r="Z25" s="1"/>
        <tr r="Z29" s="1"/>
        <tr r="Z35" s="1"/>
        <tr r="Z37" s="1"/>
        <tr r="Z24" s="1"/>
        <tr r="Z22" s="1"/>
        <tr r="Z36" s="1"/>
        <tr r="Z31" s="1"/>
        <tr r="Z33" s="1"/>
        <tr r="Z28" s="1"/>
        <tr r="Z30" s="1"/>
        <tr r="Z23" s="1"/>
        <tr r="Z27" s="1"/>
      </tp>
    </main>
    <main first="rtdsrv.723fce06b2084663a5bbb8c0a926f146">
      <tp>
        <v>3607400</v>
        <stp/>
        <stp>Market</stp>
        <stp>STOCK</stp>
        <stp>82560.T</stp>
        <stp>出来高</stp>
        <tr r="O14" s="1"/>
      </tp>
    </main>
    <main first="rtdsrv.723fce06b2084663a5bbb8c0a926f146">
      <tp>
        <v>22607800</v>
        <stp/>
        <stp>Market</stp>
        <stp>STOCK</stp>
        <stp>95010.T</stp>
        <stp>出来高</stp>
        <tr r="O19" s="1"/>
      </tp>
      <tp>
        <v>10649600</v>
        <stp/>
        <stp>Market</stp>
        <stp>STOCK</stp>
        <stp>91010.T</stp>
        <stp>出来高</stp>
        <tr r="O8" s="1"/>
      </tp>
      <tp>
        <v>5845600</v>
        <stp/>
        <stp>Market</stp>
        <stp>STOCK</stp>
        <stp>91040.T</stp>
        <stp>出来高</stp>
        <tr r="O11" s="1"/>
      </tp>
    </main>
    <main first="rtdsrv.723fce06b2084663a5bbb8c0a926f146">
      <tp>
        <v>541000</v>
        <stp/>
        <stp>Market</stp>
        <stp>STOCK</stp>
        <stp>99830.T</stp>
        <stp>出来高</stp>
        <tr r="O9" s="1"/>
      </tp>
      <tp>
        <v>23014900</v>
        <stp/>
        <stp>Market</stp>
        <stp>STOCK</stp>
        <stp>99840.T</stp>
        <stp>出来高</stp>
        <tr r="O10" s="1"/>
      </tp>
      <tp t="s">
        <v/>
        <stp/>
        <stp>Market</stp>
        <stp>STOCK</stp>
        <stp/>
        <stp>決算発表日</stp>
        <tr r="V34" s="1"/>
        <tr r="V32" s="1"/>
        <tr r="V30" s="1"/>
        <tr r="V28" s="1"/>
        <tr r="V29" s="1"/>
        <tr r="V24" s="1"/>
        <tr r="V36" s="1"/>
        <tr r="V26" s="1"/>
        <tr r="V37" s="1"/>
        <tr r="V22" s="1"/>
        <tr r="V31" s="1"/>
        <tr r="V23" s="1"/>
        <tr r="V33" s="1"/>
        <tr r="V25" s="1"/>
        <tr r="V35" s="1"/>
        <tr r="V27" s="1"/>
      </tp>
    </main>
    <main first="rtdsrv.723fce06b2084663a5bbb8c0a926f146">
      <tp>
        <v>0.57999999999999996</v>
        <stp/>
        <stp>Market</stp>
        <stp>INDEX</stp>
        <stp>N225</stp>
        <stp>前日比率</stp>
        <tr r="H2" s="1"/>
      </tp>
      <tp>
        <v>-0.39600000000000002</v>
        <stp/>
        <stp>Market</stp>
        <stp>FX</stp>
        <stp>USD/JPY</stp>
        <stp>前日比(Bid)</stp>
        <tr r="G5" s="1"/>
      </tp>
      <tp>
        <v>3613.9663</v>
        <stp/>
        <stp>Market</stp>
        <stp>INDEX</stp>
        <stp>SSEC</stp>
        <stp>現在値</stp>
        <tr r="M5" s="1"/>
      </tp>
      <tp>
        <v>1165.1199999999999</v>
        <stp/>
        <stp>Market</stp>
        <stp>INDEX</stp>
        <stp>MTHR</stp>
        <stp>現在値</stp>
        <tr r="F4" s="1"/>
      </tp>
    </main>
    <main first="rtdsrv.723fce06b2084663a5bbb8c0a926f146">
      <tp>
        <v>1126880</v>
        <stp/>
        <stp>Market</stp>
        <stp>STOCK</stp>
        <stp>54110.T</stp>
        <stp>時価総額</stp>
        <tr r="E20" s="1"/>
      </tp>
      <tp>
        <v>496568</v>
        <stp/>
        <stp>Market</stp>
        <stp>STOCK</stp>
        <stp>95010.T</stp>
        <stp>時価総額</stp>
        <tr r="E19" s="1"/>
      </tp>
    </main>
    <main first="rtdsrv.723fce06b2084663a5bbb8c0a926f146">
      <tp>
        <v>5651126</v>
        <stp/>
        <stp>Market</stp>
        <stp>STOCK</stp>
        <stp>46890.T</stp>
        <stp>時価総額</stp>
        <tr r="E16" s="1"/>
      </tp>
    </main>
    <main first="rtdsrv.723fce06b2084663a5bbb8c0a926f146">
      <tp>
        <v>2775675</v>
        <stp/>
        <stp>Market</stp>
        <stp>STOCK</stp>
        <stp>67230.T</stp>
        <stp>時価総額</stp>
        <tr r="E21" s="1"/>
      </tp>
      <tp>
        <v>453042</v>
        <stp/>
        <stp>Market</stp>
        <stp>STOCK</stp>
        <stp>27680.T</stp>
        <stp>時価総額</stp>
        <tr r="E18" s="1"/>
      </tp>
      <tp>
        <v>1504988</v>
        <stp/>
        <stp>Market</stp>
        <stp>STOCK</stp>
        <stp>50200.T</stp>
        <stp>時価総額</stp>
        <tr r="E13" s="1"/>
      </tp>
      <tp>
        <v>1145971</v>
        <stp/>
        <stp>Market</stp>
        <stp>STOCK</stp>
        <stp>91040.T</stp>
        <stp>時価総額</stp>
        <tr r="E11" s="1"/>
      </tp>
      <tp>
        <v>1760070</v>
        <stp/>
        <stp>Market</stp>
        <stp>STOCK</stp>
        <stp>91010.T</stp>
        <stp>時価総額</stp>
        <tr r="E8" s="1"/>
      </tp>
      <tp>
        <v>2417203</v>
        <stp/>
        <stp>Market</stp>
        <stp>STOCK</stp>
        <stp>72010.T</stp>
        <stp>時価総額</stp>
        <tr r="E12" s="1"/>
      </tp>
      <tp>
        <v>32695234</v>
        <stp/>
        <stp>Market</stp>
        <stp>STOCK</stp>
        <stp>72030.T</stp>
        <stp>時価総額</stp>
        <tr r="E17" s="1"/>
      </tp>
      <tp>
        <v>427711</v>
        <stp/>
        <stp>Market</stp>
        <stp>STOCK</stp>
        <stp>72110.T</stp>
        <stp>時価総額</stp>
        <tr r="E15" s="1"/>
      </tp>
      <tp>
        <v>9584</v>
        <stp/>
        <stp>Market</stp>
        <stp>STOCK</stp>
        <stp>82560.T</stp>
        <stp>時価総額</stp>
        <tr r="E14" s="1"/>
      </tp>
    </main>
    <main first="rtdsrv.723fce06b2084663a5bbb8c0a926f146">
      <tp>
        <v>11476594</v>
        <stp/>
        <stp>Market</stp>
        <stp>STOCK</stp>
        <stp>99840.T</stp>
        <stp>時価総額</stp>
        <tr r="E10" s="1"/>
      </tp>
      <tp>
        <v>8102966</v>
        <stp/>
        <stp>Market</stp>
        <stp>STOCK</stp>
        <stp>99830.T</stp>
        <stp>時価総額</stp>
        <tr r="E9" s="1"/>
      </tp>
    </main>
    <main first="rtdsrv.723fce06b2084663a5bbb8c0a926f146">
      <tp t="s">
        <v/>
        <stp/>
        <stp>Market</stp>
        <stp>STOCK</stp>
        <stp/>
        <stp>前日比率</stp>
        <tr r="H22" s="1"/>
        <tr r="H34" s="1"/>
        <tr r="H25" s="1"/>
        <tr r="H35" s="1"/>
        <tr r="H30" s="1"/>
        <tr r="H32" s="1"/>
        <tr r="H23" s="1"/>
        <tr r="H28" s="1"/>
        <tr r="H29" s="1"/>
        <tr r="H27" s="1"/>
        <tr r="H31" s="1"/>
        <tr r="H36" s="1"/>
        <tr r="H37" s="1"/>
        <tr r="H33" s="1"/>
        <tr r="H24" s="1"/>
        <tr r="H26" s="1"/>
      </tp>
    </main>
    <main first="rtdsrv.723fce06b2084663a5bbb8c0a926f146">
      <tp t="s">
        <v>-</v>
        <stp/>
        <stp>Market</stp>
        <stp>STOCK</stp>
        <stp>82560.T</stp>
        <stp>決算発表日</stp>
        <tr r="V14" s="1"/>
      </tp>
    </main>
    <main first="rtdsrv.723fce06b2084663a5bbb8c0a926f146">
      <tp>
        <v>749</v>
        <stp/>
        <stp>Market</stp>
        <stp>STOCK</stp>
        <stp>46890.T</stp>
        <stp>年初来高値</stp>
        <tr r="AH16" s="1"/>
      </tp>
      <tp>
        <v>110500</v>
        <stp/>
        <stp>Market</stp>
        <stp>STOCK</stp>
        <stp>99830.T</stp>
        <stp>年初来高値</stp>
        <tr r="AH9" s="1"/>
      </tp>
      <tp>
        <v>10695</v>
        <stp/>
        <stp>Market</stp>
        <stp>STOCK</stp>
        <stp>99840.T</stp>
        <stp>年初来高値</stp>
        <tr r="AH10" s="1"/>
      </tp>
    </main>
    <main first="rtdsrv.723fce06b2084663a5bbb8c0a926f146">
      <tp>
        <v>362</v>
        <stp/>
        <stp>Market</stp>
        <stp>STOCK</stp>
        <stp>27680.T</stp>
        <stp>現在値</stp>
        <tr r="F18" s="1"/>
      </tp>
    </main>
    <main first="rtdsrv.723fce06b2084663a5bbb8c0a926f146">
      <tp t="s">
        <v/>
        <stp/>
        <stp>Market</stp>
        <stp>STOCK</stp>
        <stp/>
        <stp>銘柄名称</stp>
        <tr r="C25" s="1"/>
        <tr r="C24" s="1"/>
        <tr r="C34" s="1"/>
        <tr r="C36" s="1"/>
        <tr r="C22" s="1"/>
        <tr r="C35" s="1"/>
        <tr r="C32" s="1"/>
        <tr r="C26" s="1"/>
        <tr r="C37" s="1"/>
        <tr r="C23" s="1"/>
        <tr r="C31" s="1"/>
        <tr r="C30" s="1"/>
        <tr r="C27" s="1"/>
        <tr r="C29" s="1"/>
        <tr r="C33" s="1"/>
        <tr r="C28" s="1"/>
      </tp>
      <tp t="s">
        <v>-</v>
        <stp/>
        <stp>Market</stp>
        <stp>STOCK</stp>
        <stp>27680.T</stp>
        <stp>決算発表日</stp>
        <tr r="V18" s="1"/>
      </tp>
    </main>
    <main first="rtdsrv.723fce06b2084663a5bbb8c0a926f146">
      <tp>
        <v>738.1</v>
        <stp/>
        <stp>Market</stp>
        <stp>STOCK</stp>
        <stp>46890.T</stp>
        <stp>現在値</stp>
        <tr r="F16" s="1"/>
      </tp>
    </main>
    <main first="rtdsrv.723fce06b2084663a5bbb8c0a926f146">
      <tp t="s">
        <v>-</v>
        <stp/>
        <stp>Market</stp>
        <stp>STOCK</stp>
        <stp>54110.T</stp>
        <stp>決算発表日</stp>
        <tr r="V20" s="1"/>
      </tp>
      <tp t="s">
        <v>-</v>
        <stp/>
        <stp>Market</stp>
        <stp>STOCK</stp>
        <stp>72110.T</stp>
        <stp>決算発表日</stp>
        <tr r="V15" s="1"/>
      </tp>
    </main>
    <main first="rtdsrv.723fce06b2084663a5bbb8c0a926f146">
      <tp>
        <v>465.9</v>
        <stp/>
        <stp>Market</stp>
        <stp>STOCK</stp>
        <stp>50200.T</stp>
        <stp>現在値</stp>
        <tr r="F13" s="1"/>
      </tp>
      <tp>
        <v>1834</v>
        <stp/>
        <stp>Market</stp>
        <stp>STOCK</stp>
        <stp>54110.T</stp>
        <stp>現在値</stp>
        <tr r="F20" s="1"/>
      </tp>
    </main>
    <main first="rtdsrv.723fce06b2084663a5bbb8c0a926f146">
      <tp t="s">
        <v>-</v>
        <stp/>
        <stp>Market</stp>
        <stp>STOCK</stp>
        <stp>91040.T</stp>
        <stp>決算発表日</stp>
        <tr r="V11" s="1"/>
      </tp>
      <tp t="s">
        <v>-</v>
        <stp/>
        <stp>Market</stp>
        <stp>STOCK</stp>
        <stp>72030.T</stp>
        <stp>決算発表日</stp>
        <tr r="V17" s="1"/>
      </tp>
      <tp t="s">
        <v>-</v>
        <stp/>
        <stp>Market</stp>
        <stp>STOCK</stp>
        <stp>91010.T</stp>
        <stp>決算発表日</stp>
        <tr r="V8" s="1"/>
      </tp>
      <tp t="s">
        <v>-</v>
        <stp/>
        <stp>Market</stp>
        <stp>STOCK</stp>
        <stp>95010.T</stp>
        <stp>決算発表日</stp>
        <tr r="V19" s="1"/>
      </tp>
      <tp t="s">
        <v>-</v>
        <stp/>
        <stp>Market</stp>
        <stp>STOCK</stp>
        <stp>72010.T</stp>
        <stp>決算発表日</stp>
        <tr r="V12" s="1"/>
      </tp>
    </main>
    <main first="rtdsrv.723fce06b2084663a5bbb8c0a926f146">
      <tp>
        <v>1436</v>
        <stp/>
        <stp>Market</stp>
        <stp>STOCK</stp>
        <stp>67230.T</stp>
        <stp>現在値</stp>
        <tr r="F21" s="1"/>
      </tp>
      <tp>
        <v>4432.99</v>
        <stp/>
        <stp>Market</stp>
        <stp>INDEX</stp>
        <stp>SP500</stp>
        <stp>現在値</stp>
        <tr r="M3" s="1"/>
      </tp>
    </main>
    <main first="rtdsrv.723fce06b2084663a5bbb8c0a926f146">
      <tp>
        <v>287</v>
        <stp/>
        <stp>Market</stp>
        <stp>STOCK</stp>
        <stp>72110.T</stp>
        <stp>現在値</stp>
        <tr r="F15" s="1"/>
      </tp>
      <tp>
        <v>10020</v>
        <stp/>
        <stp>Market</stp>
        <stp>STOCK</stp>
        <stp>72030.T</stp>
        <stp>現在値</stp>
        <tr r="F17" s="1"/>
      </tp>
      <tp>
        <v>572.70000000000005</v>
        <stp/>
        <stp>Market</stp>
        <stp>STOCK</stp>
        <stp>72010.T</stp>
        <stp>現在値</stp>
        <tr r="F12" s="1"/>
      </tp>
      <tp t="s">
        <v>-</v>
        <stp/>
        <stp>Market</stp>
        <stp>STOCK</stp>
        <stp>67230.T</stp>
        <stp>決算発表日</stp>
        <tr r="V21" s="1"/>
      </tp>
      <tp t="s">
        <v>-</v>
        <stp/>
        <stp>Market</stp>
        <stp>STOCK</stp>
        <stp>50200.T</stp>
        <stp>決算発表日</stp>
        <tr r="V13" s="1"/>
      </tp>
    </main>
    <main first="rtdsrv.723fce06b2084663a5bbb8c0a926f146">
      <tp>
        <v>325</v>
        <stp/>
        <stp>Market</stp>
        <stp>STOCK</stp>
        <stp>82560.T</stp>
        <stp>現在値</stp>
        <tr r="F14" s="1"/>
      </tp>
    </main>
    <main first="rtdsrv.723fce06b2084663a5bbb8c0a926f146">
      <tp>
        <v>10710</v>
        <stp/>
        <stp>Market</stp>
        <stp>STOCK</stp>
        <stp>91010.T</stp>
        <stp>年初来高値</stp>
        <tr r="AH8" s="1"/>
      </tp>
      <tp>
        <v>444</v>
        <stp/>
        <stp>Market</stp>
        <stp>STOCK</stp>
        <stp>95010.T</stp>
        <stp>年初来高値</stp>
        <tr r="AH19" s="1"/>
      </tp>
      <tp>
        <v>664.5</v>
        <stp/>
        <stp>Market</stp>
        <stp>STOCK</stp>
        <stp>72010.T</stp>
        <stp>年初来高値</stp>
        <tr r="AH12" s="1"/>
      </tp>
      <tp>
        <v>10330</v>
        <stp/>
        <stp>Market</stp>
        <stp>STOCK</stp>
        <stp>72030.T</stp>
        <stp>年初来高値</stp>
        <tr r="AH17" s="1"/>
      </tp>
      <tp>
        <v>9680</v>
        <stp/>
        <stp>Market</stp>
        <stp>STOCK</stp>
        <stp>91040.T</stp>
        <stp>年初来高値</stp>
        <tr r="AH11" s="1"/>
      </tp>
    </main>
    <main first="rtdsrv.723fce06b2084663a5bbb8c0a926f146">
      <tp>
        <v>10350</v>
        <stp/>
        <stp>Market</stp>
        <stp>STOCK</stp>
        <stp>91010.T</stp>
        <stp>現在値</stp>
        <tr r="F8" s="1"/>
      </tp>
      <tp>
        <v>9500</v>
        <stp/>
        <stp>Market</stp>
        <stp>STOCK</stp>
        <stp>91040.T</stp>
        <stp>現在値</stp>
        <tr r="F11" s="1"/>
      </tp>
      <tp>
        <v>309</v>
        <stp/>
        <stp>Market</stp>
        <stp>STOCK</stp>
        <stp>95010.T</stp>
        <stp>現在値</stp>
        <tr r="F19" s="1"/>
      </tp>
      <tp>
        <v>76390</v>
        <stp/>
        <stp>Market</stp>
        <stp>STOCK</stp>
        <stp>99830.T</stp>
        <stp>現在値</stp>
        <tr r="F9" s="1"/>
      </tp>
      <tp>
        <v>6661</v>
        <stp/>
        <stp>Market</stp>
        <stp>STOCK</stp>
        <stp>99840.T</stp>
        <stp>現在値</stp>
        <tr r="F10" s="1"/>
      </tp>
    </main>
    <main first="rtdsrv.723fce06b2084663a5bbb8c0a926f146">
      <tp>
        <v>348</v>
        <stp/>
        <stp>Market</stp>
        <stp>STOCK</stp>
        <stp>72110.T</stp>
        <stp>年初来高値</stp>
        <tr r="AH15" s="1"/>
      </tp>
      <tp>
        <v>1950</v>
        <stp/>
        <stp>Market</stp>
        <stp>STOCK</stp>
        <stp>54110.T</stp>
        <stp>年初来高値</stp>
        <tr r="AH20" s="1"/>
      </tp>
    </main>
    <main first="rtdsrv.723fce06b2084663a5bbb8c0a926f146">
      <tp>
        <v>520.5</v>
        <stp/>
        <stp>Market</stp>
        <stp>STOCK</stp>
        <stp>50200.T</stp>
        <stp>年初来高値</stp>
        <tr r="AH13" s="1"/>
      </tp>
      <tp>
        <v>1468</v>
        <stp/>
        <stp>Market</stp>
        <stp>STOCK</stp>
        <stp>67230.T</stp>
        <stp>年初来高値</stp>
        <tr r="AH21" s="1"/>
      </tp>
    </main>
    <main first="rtdsrv.723fce06b2084663a5bbb8c0a926f146">
      <tp t="s">
        <v>-</v>
        <stp/>
        <stp>Market</stp>
        <stp>STOCK</stp>
        <stp>46890.T</stp>
        <stp>決算発表日</stp>
        <tr r="V16" s="1"/>
      </tp>
      <tp t="s">
        <v>-</v>
        <stp/>
        <stp>Market</stp>
        <stp>STOCK</stp>
        <stp>99840.T</stp>
        <stp>決算発表日</stp>
        <tr r="V10" s="1"/>
      </tp>
      <tp t="s">
        <v>2021/10/14</v>
        <stp/>
        <stp>Market</stp>
        <stp>STOCK</stp>
        <stp>99830.T</stp>
        <stp>決算発表日</stp>
        <tr r="V9" s="1"/>
      </tp>
    </main>
    <main first="rtdsrv.723fce06b2084663a5bbb8c0a926f146">
      <tp>
        <v>730</v>
        <stp/>
        <stp>Market</stp>
        <stp>STOCK</stp>
        <stp>82560.T</stp>
        <stp>年初来高値</stp>
        <tr r="AH14" s="1"/>
      </tp>
    </main>
    <main first="rtdsrv.723fce06b2084663a5bbb8c0a926f146">
      <tp>
        <v>369</v>
        <stp/>
        <stp>Market</stp>
        <stp>STOCK</stp>
        <stp>27680.T</stp>
        <stp>年初来高値</stp>
        <tr r="AH18" s="1"/>
      </tp>
    </main>
    <main first="rtdsrv.723fce06b2084663a5bbb8c0a926f146">
      <tp>
        <v>15043.968000000001</v>
        <stp/>
        <stp>Market</stp>
        <stp>INDEX</stp>
        <stp>NQ</stp>
        <stp>現在値</stp>
        <tr r="M4" s="1"/>
      </tp>
      <tp t="s">
        <v/>
        <stp/>
        <stp>Market</stp>
        <stp>STOCK</stp>
        <stp/>
        <stp>現在値</stp>
        <tr r="F28" s="1"/>
        <tr r="F34" s="1"/>
        <tr r="F33" s="1"/>
        <tr r="F37" s="1"/>
        <tr r="F31" s="1"/>
        <tr r="F27" s="1"/>
        <tr r="F26" s="1"/>
        <tr r="F35" s="1"/>
        <tr r="F36" s="1"/>
        <tr r="F23" s="1"/>
        <tr r="F25" s="1"/>
        <tr r="F22" s="1"/>
        <tr r="F29" s="1"/>
        <tr r="F30" s="1"/>
        <tr r="F32" s="1"/>
        <tr r="F24" s="1"/>
      </tp>
      <tp>
        <v>14</v>
        <stp/>
        <stp>Market</stp>
        <stp>STOCK</stp>
        <stp>27680.T</stp>
        <stp>配当</stp>
        <tr r="Z18" s="1"/>
      </tp>
    </main>
    <main first="rtdsrv.723fce06b2084663a5bbb8c0a926f146">
      <tp>
        <v>5.56</v>
        <stp/>
        <stp>Market</stp>
        <stp>STOCK</stp>
        <stp>46890.T</stp>
        <stp>配当</stp>
        <tr r="Z16" s="1"/>
      </tp>
      <tp t="s">
        <v>東１</v>
        <stp/>
        <stp>Market</stp>
        <stp>STOCK</stp>
        <stp>46890.T</stp>
        <stp>市場部略称</stp>
        <tr r="D16" s="1"/>
      </tp>
      <tp t="s">
        <v>東１</v>
        <stp/>
        <stp>Market</stp>
        <stp>STOCK</stp>
        <stp>99840.T</stp>
        <stp>市場部略称</stp>
        <tr r="D10" s="1"/>
      </tp>
      <tp t="s">
        <v>東１</v>
        <stp/>
        <stp>Market</stp>
        <stp>STOCK</stp>
        <stp>99830.T</stp>
        <stp>市場部略称</stp>
        <tr r="D9" s="1"/>
      </tp>
      <tp>
        <v>-0.91</v>
        <stp/>
        <stp>Market</stp>
        <stp>INDEX</stp>
        <stp>NQ</stp>
        <stp>前日比率</stp>
        <tr r="O4" s="1"/>
      </tp>
    </main>
    <main first="rtdsrv.723fce06b2084663a5bbb8c0a926f146">
      <tp t="s">
        <v>東１</v>
        <stp/>
        <stp>Market</stp>
        <stp>STOCK</stp>
        <stp>50200.T</stp>
        <stp>市場部略称</stp>
        <tr r="D13" s="1"/>
      </tp>
      <tp>
        <v>22</v>
        <stp/>
        <stp>Market</stp>
        <stp>STOCK</stp>
        <stp>50200.T</stp>
        <stp>配当</stp>
        <tr r="Z13" s="1"/>
      </tp>
      <tp t="s">
        <v>東１</v>
        <stp/>
        <stp>Market</stp>
        <stp>STOCK</stp>
        <stp>67230.T</stp>
        <stp>市場部略称</stp>
        <tr r="D21" s="1"/>
      </tp>
      <tp>
        <v>700</v>
        <stp/>
        <stp>Market</stp>
        <stp>STOCK</stp>
        <stp>91010.T</stp>
        <stp>配当</stp>
        <tr r="Z8" s="1"/>
      </tp>
      <tp>
        <v>0</v>
        <stp/>
        <stp>Market</stp>
        <stp>STOCK</stp>
        <stp>95010.T</stp>
        <stp>配当</stp>
        <tr r="Z19" s="1"/>
      </tp>
      <tp>
        <v>0</v>
        <stp/>
        <stp>Market</stp>
        <stp>STOCK</stp>
        <stp>72110.T</stp>
        <stp>配当</stp>
        <tr r="Z15" s="1"/>
      </tp>
      <tp>
        <v>0</v>
        <stp/>
        <stp>Market</stp>
        <stp>STOCK</stp>
        <stp>72010.T</stp>
        <stp>配当</stp>
        <tr r="Z12" s="1"/>
      </tp>
      <tp>
        <v>125</v>
        <stp/>
        <stp>Market</stp>
        <stp>STOCK</stp>
        <stp>54110.T</stp>
        <stp>配当</stp>
        <tr r="Z20" s="1"/>
      </tp>
    </main>
    <main first="rtdsrv.723fce06b2084663a5bbb8c0a926f146">
      <tp t="s">
        <v>東１</v>
        <stp/>
        <stp>Market</stp>
        <stp>STOCK</stp>
        <stp>91040.T</stp>
        <stp>市場部略称</stp>
        <tr r="D11" s="1"/>
      </tp>
      <tp t="s">
        <v>東１</v>
        <stp/>
        <stp>Market</stp>
        <stp>STOCK</stp>
        <stp>72010.T</stp>
        <stp>市場部略称</stp>
        <tr r="D12" s="1"/>
      </tp>
      <tp t="s">
        <v>東１</v>
        <stp/>
        <stp>Market</stp>
        <stp>STOCK</stp>
        <stp>95010.T</stp>
        <stp>市場部略称</stp>
        <tr r="D19" s="1"/>
      </tp>
      <tp t="s">
        <v>東１</v>
        <stp/>
        <stp>Market</stp>
        <stp>STOCK</stp>
        <stp>91010.T</stp>
        <stp>市場部略称</stp>
        <tr r="D8" s="1"/>
      </tp>
      <tp t="s">
        <v>東１</v>
        <stp/>
        <stp>Market</stp>
        <stp>STOCK</stp>
        <stp>72030.T</stp>
        <stp>市場部略称</stp>
        <tr r="D17" s="1"/>
      </tp>
    </main>
    <main first="rtdsrv.723fce06b2084663a5bbb8c0a926f146">
      <tp>
        <v>480</v>
        <stp/>
        <stp>Market</stp>
        <stp>STOCK</stp>
        <stp>99830.T</stp>
        <stp>配当</stp>
        <tr r="Z9" s="1"/>
      </tp>
      <tp>
        <v>240</v>
        <stp/>
        <stp>Market</stp>
        <stp>STOCK</stp>
        <stp>72030.T</stp>
        <stp>配当</stp>
        <tr r="Z17" s="1"/>
      </tp>
      <tp>
        <v>0</v>
        <stp/>
        <stp>Market</stp>
        <stp>STOCK</stp>
        <stp>67230.T</stp>
        <stp>配当</stp>
        <tr r="Z21" s="1"/>
      </tp>
      <tp t="s">
        <v>東１</v>
        <stp/>
        <stp>Market</stp>
        <stp>STOCK</stp>
        <stp>72110.T</stp>
        <stp>市場部略称</stp>
        <tr r="D15" s="1"/>
      </tp>
      <tp t="s">
        <v>東１</v>
        <stp/>
        <stp>Market</stp>
        <stp>STOCK</stp>
        <stp>54110.T</stp>
        <stp>市場部略称</stp>
        <tr r="D20" s="1"/>
      </tp>
    </main>
    <main first="rtdsrv.723fce06b2084663a5bbb8c0a926f146">
      <tp>
        <v>44</v>
        <stp/>
        <stp>Market</stp>
        <stp>STOCK</stp>
        <stp>99840.T</stp>
        <stp>配当</stp>
        <tr r="Z10" s="1"/>
      </tp>
      <tp>
        <v>550</v>
        <stp/>
        <stp>Market</stp>
        <stp>STOCK</stp>
        <stp>91040.T</stp>
        <stp>配当</stp>
        <tr r="Z11" s="1"/>
      </tp>
      <tp t="s">
        <v>東１</v>
        <stp/>
        <stp>Market</stp>
        <stp>STOCK</stp>
        <stp>27680.T</stp>
        <stp>市場部略称</stp>
        <tr r="D18" s="1"/>
      </tp>
    </main>
    <main first="rtdsrv.723fce06b2084663a5bbb8c0a926f146">
      <tp>
        <v>-0.91</v>
        <stp/>
        <stp>Market</stp>
        <stp>INDEX</stp>
        <stp>SP500</stp>
        <stp>前日比率</stp>
        <tr r="O3" s="1"/>
      </tp>
      <tp>
        <v>0</v>
        <stp/>
        <stp>Market</stp>
        <stp>STOCK</stp>
        <stp>82560.T</stp>
        <stp>配当</stp>
        <tr r="Z14" s="1"/>
      </tp>
    </main>
    <main first="rtdsrv.723fce06b2084663a5bbb8c0a926f146">
      <tp t="s">
        <v>ＪＱ</v>
        <stp/>
        <stp>Market</stp>
        <stp>STOCK</stp>
        <stp>82560.T</stp>
        <stp>市場部略称</stp>
        <tr r="D14" s="1"/>
      </tp>
    </main>
    <main first="rtdsrv.723fce06b2084663a5bbb8c0a926f146">
      <tp t="s">
        <v>ソフトバンクグループ</v>
        <stp/>
        <stp>Market</stp>
        <stp>STOCK</stp>
        <stp>99840.T</stp>
        <stp>銘柄名称</stp>
        <tr r="C10" s="1"/>
      </tp>
      <tp t="s">
        <v>ファーストリテイリング</v>
        <stp/>
        <stp>Market</stp>
        <stp>STOCK</stp>
        <stp>99830.T</stp>
        <stp>銘柄名称</stp>
        <tr r="C9" s="1"/>
      </tp>
      <tp t="s">
        <v/>
        <stp/>
        <stp>Market</stp>
        <stp>STOCK</stp>
        <stp/>
        <stp>市場部略称</stp>
        <tr r="D34" s="1"/>
        <tr r="D30" s="1"/>
        <tr r="D36" s="1"/>
        <tr r="D26" s="1"/>
        <tr r="D29" s="1"/>
        <tr r="D32" s="1"/>
        <tr r="D35" s="1"/>
        <tr r="D24" s="1"/>
        <tr r="D33" s="1"/>
        <tr r="D22" s="1"/>
        <tr r="D28" s="1"/>
        <tr r="D31" s="1"/>
        <tr r="D37" s="1"/>
        <tr r="D27" s="1"/>
        <tr r="D25" s="1"/>
        <tr r="D23" s="1"/>
      </tp>
      <tp>
        <v>0.19057199999999999</v>
        <stp/>
        <stp>Market</stp>
        <stp>INDEX</stp>
        <stp>SSEC</stp>
        <stp>前日比率</stp>
        <tr r="O5" s="1"/>
      </tp>
    </main>
    <main first="rtdsrv.723fce06b2084663a5bbb8c0a926f146">
      <tp t="s">
        <v>ＥＮＥＯＳホールディングス</v>
        <stp/>
        <stp>Market</stp>
        <stp>STOCK</stp>
        <stp>50200.T</stp>
        <stp>銘柄名称</stp>
        <tr r="C13" s="1"/>
      </tp>
      <tp t="s">
        <v>商船三井</v>
        <stp/>
        <stp>Market</stp>
        <stp>STOCK</stp>
        <stp>91040.T</stp>
        <stp>銘柄名称</stp>
        <tr r="C11" s="1"/>
      </tp>
      <tp t="s">
        <v>日本郵船</v>
        <stp/>
        <stp>Market</stp>
        <stp>STOCK</stp>
        <stp>91010.T</stp>
        <stp>銘柄名称</stp>
        <tr r="C8" s="1"/>
      </tp>
    </main>
    <main first="rtdsrv.723fce06b2084663a5bbb8c0a926f146">
      <tp t="s">
        <v>三菱自動車工業</v>
        <stp/>
        <stp>Market</stp>
        <stp>STOCK</stp>
        <stp>72110.T</stp>
        <stp>銘柄名称</stp>
        <tr r="C15" s="1"/>
      </tp>
      <tp t="s">
        <v>日産自動車</v>
        <stp/>
        <stp>Market</stp>
        <stp>STOCK</stp>
        <stp>72010.T</stp>
        <stp>銘柄名称</stp>
        <tr r="C12" s="1"/>
      </tp>
      <tp t="s">
        <v>トヨタ自動車</v>
        <stp/>
        <stp>Market</stp>
        <stp>STOCK</stp>
        <stp>72030.T</stp>
        <stp>銘柄名称</stp>
        <tr r="C17" s="1"/>
      </tp>
      <tp t="s">
        <v>プロルート丸光</v>
        <stp/>
        <stp>Market</stp>
        <stp>STOCK</stp>
        <stp>82560.T</stp>
        <stp>銘柄名称</stp>
        <tr r="C14" s="1"/>
      </tp>
    </main>
    <main first="rtdsrv.723fce06b2084663a5bbb8c0a926f146">
      <tp t="s">
        <v>ＪＦＥホールディングス</v>
        <stp/>
        <stp>Market</stp>
        <stp>STOCK</stp>
        <stp>54110.T</stp>
        <stp>銘柄名称</stp>
        <tr r="C20" s="1"/>
      </tp>
      <tp>
        <v>2.09</v>
        <stp/>
        <stp>Market</stp>
        <stp>INDEX</stp>
        <stp>MTHR</stp>
        <stp>前日比率</stp>
        <tr r="H4" s="1"/>
      </tp>
      <tp t="s">
        <v>東京電力ＨＤ</v>
        <stp/>
        <stp>Market</stp>
        <stp>STOCK</stp>
        <stp>95010.T</stp>
        <stp>銘柄名称</stp>
        <tr r="C19" s="1"/>
      </tp>
    </main>
    <main first="rtdsrv.723fce06b2084663a5bbb8c0a926f146">
      <tp>
        <v>-0.48</v>
        <stp/>
        <stp>Market</stp>
        <stp>INDEX</stp>
        <stp>DJIA</stp>
        <stp>前日比率</stp>
        <tr r="O2" s="1"/>
      </tp>
    </main>
    <main first="rtdsrv.723fce06b2084663a5bbb8c0a926f146">
      <tp t="s">
        <v>Ｚホールディングス</v>
        <stp/>
        <stp>Market</stp>
        <stp>STOCK</stp>
        <stp>46890.T</stp>
        <stp>銘柄名称</stp>
        <tr r="C16" s="1"/>
      </tp>
    </main>
    <main first="rtdsrv.723fce06b2084663a5bbb8c0a926f146">
      <tp t="s">
        <v>ルネサスエレクトロニクス</v>
        <stp/>
        <stp>Market</stp>
        <stp>STOCK</stp>
        <stp>67230.T</stp>
        <stp>銘柄名称</stp>
        <tr r="C21" s="1"/>
      </tp>
      <tp t="s">
        <v>双日</v>
        <stp/>
        <stp>Market</stp>
        <stp>STOCK</stp>
        <stp>27680.T</stp>
        <stp>銘柄名称</stp>
        <tr r="C18" s="1"/>
      </tp>
      <tp>
        <v>0.33</v>
        <stp/>
        <stp>Market</stp>
        <stp>STOCK</stp>
        <stp>46890.T</stp>
        <stp>前日比率</stp>
        <tr r="H16" s="1"/>
      </tp>
      <tp>
        <v>3.38</v>
        <stp/>
        <stp>Market</stp>
        <stp>STOCK</stp>
        <stp>67230.T</stp>
        <stp>前日比率</stp>
        <tr r="H21" s="1"/>
      </tp>
      <tp>
        <v>0.28000000000000003</v>
        <stp/>
        <stp>Market</stp>
        <stp>STOCK</stp>
        <stp>27680.T</stp>
        <stp>前日比率</stp>
        <tr r="H18" s="1"/>
      </tp>
      <tp>
        <v>-2.34</v>
        <stp/>
        <stp>Market</stp>
        <stp>STOCK</stp>
        <stp>54110.T</stp>
        <stp>前日比率</stp>
        <tr r="H20" s="1"/>
      </tp>
      <tp>
        <v>1.64</v>
        <stp/>
        <stp>Market</stp>
        <stp>STOCK</stp>
        <stp>95010.T</stp>
        <stp>前日比率</stp>
        <tr r="H19" s="1"/>
      </tp>
    </main>
    <main first="rtdsrv.723fce06b2084663a5bbb8c0a926f146">
      <tp>
        <v>0.48</v>
        <stp/>
        <stp>Market</stp>
        <stp>INDEX</stp>
        <stp>TOPX</stp>
        <stp>前日比率</stp>
        <tr r="H3" s="1"/>
      </tp>
      <tp>
        <v>0.8</v>
        <stp/>
        <stp>Market</stp>
        <stp>STOCK</stp>
        <stp>72030.T</stp>
        <stp>前日比率</stp>
        <tr r="H17" s="1"/>
      </tp>
      <tp>
        <v>0.25</v>
        <stp/>
        <stp>Market</stp>
        <stp>STOCK</stp>
        <stp>72010.T</stp>
        <stp>前日比率</stp>
        <tr r="H12" s="1"/>
      </tp>
      <tp>
        <v>0.7</v>
        <stp/>
        <stp>Market</stp>
        <stp>STOCK</stp>
        <stp>72110.T</stp>
        <stp>前日比率</stp>
        <tr r="H15" s="1"/>
      </tp>
      <tp>
        <v>-2.4</v>
        <stp/>
        <stp>Market</stp>
        <stp>STOCK</stp>
        <stp>82560.T</stp>
        <stp>前日比率</stp>
        <tr r="H14" s="1"/>
      </tp>
      <tp>
        <v>0.19</v>
        <stp/>
        <stp>Market</stp>
        <stp>STOCK</stp>
        <stp>50200.T</stp>
        <stp>前日比率</stp>
        <tr r="H13" s="1"/>
      </tp>
    </main>
    <main first="rtdsrv.723fce06b2084663a5bbb8c0a926f146">
      <tp>
        <v>2.88</v>
        <stp/>
        <stp>Market</stp>
        <stp>STOCK</stp>
        <stp>91010.T</stp>
        <stp>前日比率</stp>
        <tr r="H8" s="1"/>
      </tp>
      <tp>
        <v>3.15</v>
        <stp/>
        <stp>Market</stp>
        <stp>STOCK</stp>
        <stp>91040.T</stp>
        <stp>前日比率</stp>
        <tr r="H11" s="1"/>
      </tp>
    </main>
    <main first="rtdsrv.723fce06b2084663a5bbb8c0a926f146">
      <tp>
        <v>30500.05</v>
        <stp/>
        <stp>Market</stp>
        <stp>INDEX</stp>
        <stp>N225</stp>
        <stp>現在値</stp>
        <tr r="F2" s="1"/>
      </tp>
      <tp t="s">
        <v/>
        <stp/>
        <stp>Market</stp>
        <stp>STOCK</stp>
        <stp/>
        <stp>出来高</stp>
        <tr r="O27" s="1"/>
        <tr r="O32" s="1"/>
        <tr r="O28" s="1"/>
        <tr r="O29" s="1"/>
        <tr r="O25" s="1"/>
        <tr r="O30" s="1"/>
        <tr r="O34" s="1"/>
        <tr r="O23" s="1"/>
        <tr r="O33" s="1"/>
        <tr r="O26" s="1"/>
        <tr r="O36" s="1"/>
        <tr r="O37" s="1"/>
        <tr r="O22" s="1"/>
        <tr r="O31" s="1"/>
        <tr r="O35" s="1"/>
        <tr r="O24" s="1"/>
      </tp>
    </main>
    <main first="rtdsrv.723fce06b2084663a5bbb8c0a926f146">
      <tp t="s">
        <v/>
        <stp/>
        <stp>Market</stp>
        <stp>STOCK</stp>
        <stp/>
        <stp>時価総額</stp>
        <tr r="E31" s="1"/>
        <tr r="E26" s="1"/>
        <tr r="E23" s="1"/>
        <tr r="E29" s="1"/>
        <tr r="E24" s="1"/>
        <tr r="E35" s="1"/>
        <tr r="E37" s="1"/>
        <tr r="E36" s="1"/>
        <tr r="E32" s="1"/>
        <tr r="E22" s="1"/>
        <tr r="E27" s="1"/>
        <tr r="E33" s="1"/>
        <tr r="E34" s="1"/>
        <tr r="E25" s="1"/>
        <tr r="E30" s="1"/>
        <tr r="E28" s="1"/>
      </tp>
    </main>
    <main first="rtdsrv.723fce06b2084663a5bbb8c0a926f146">
      <tp>
        <v>-0.35</v>
        <stp/>
        <stp>Market</stp>
        <stp>STOCK</stp>
        <stp>99830.T</stp>
        <stp>前日比率</stp>
        <tr r="H9" s="1"/>
      </tp>
      <tp>
        <v>1.82</v>
        <stp/>
        <stp>Market</stp>
        <stp>STOCK</stp>
        <stp>99840.T</stp>
        <stp>前日比率</stp>
        <tr r="H10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20</xdr:row>
      <xdr:rowOff>146957</xdr:rowOff>
    </xdr:from>
    <xdr:to>
      <xdr:col>6</xdr:col>
      <xdr:colOff>421821</xdr:colOff>
      <xdr:row>25</xdr:row>
      <xdr:rowOff>194582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04ABD8-1D18-426A-83DD-A3A063B749A1}"/>
            </a:ext>
          </a:extLst>
        </xdr:cNvPr>
        <xdr:cNvSpPr/>
      </xdr:nvSpPr>
      <xdr:spPr>
        <a:xfrm>
          <a:off x="1088571" y="5045528"/>
          <a:ext cx="4939393" cy="127226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latin typeface="コーポレート・ロゴＢ" panose="02000600000000000000" pitchFamily="2" charset="-128"/>
              <a:ea typeface="コーポレート・ロゴＢ" panose="02000600000000000000" pitchFamily="2" charset="-128"/>
            </a:rPr>
            <a:t>サンプル</a:t>
          </a:r>
        </a:p>
      </xdr:txBody>
    </xdr:sp>
    <xdr:clientData/>
  </xdr:twoCellAnchor>
  <xdr:twoCellAnchor>
    <xdr:from>
      <xdr:col>1</xdr:col>
      <xdr:colOff>219074</xdr:colOff>
      <xdr:row>7</xdr:row>
      <xdr:rowOff>76200</xdr:rowOff>
    </xdr:from>
    <xdr:to>
      <xdr:col>4</xdr:col>
      <xdr:colOff>276225</xdr:colOff>
      <xdr:row>13</xdr:row>
      <xdr:rowOff>171450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E2B5A84-3298-41CF-90B1-41E13627432D}"/>
            </a:ext>
          </a:extLst>
        </xdr:cNvPr>
        <xdr:cNvSpPr/>
      </xdr:nvSpPr>
      <xdr:spPr>
        <a:xfrm>
          <a:off x="542924" y="1743075"/>
          <a:ext cx="3857626" cy="1524000"/>
        </a:xfrm>
        <a:prstGeom prst="wedgeRectCallout">
          <a:avLst>
            <a:gd name="adj1" fmla="val -48975"/>
            <a:gd name="adj2" fmla="val -9125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証券コード欄に管理したい</a:t>
          </a:r>
          <a:endParaRPr kumimoji="1" lang="en-US" altLang="ja-JP" sz="1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銘柄の証券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CD</a:t>
          </a: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を入力します。</a:t>
          </a:r>
          <a:endParaRPr lang="ja-JP" altLang="ja-JP" sz="18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123824</xdr:colOff>
      <xdr:row>9</xdr:row>
      <xdr:rowOff>85725</xdr:rowOff>
    </xdr:from>
    <xdr:to>
      <xdr:col>11</xdr:col>
      <xdr:colOff>857250</xdr:colOff>
      <xdr:row>15</xdr:row>
      <xdr:rowOff>180975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62056B1B-3235-4420-BB39-BA70B4EC7241}"/>
            </a:ext>
          </a:extLst>
        </xdr:cNvPr>
        <xdr:cNvSpPr/>
      </xdr:nvSpPr>
      <xdr:spPr>
        <a:xfrm>
          <a:off x="7115174" y="2228850"/>
          <a:ext cx="3886201" cy="1524000"/>
        </a:xfrm>
        <a:prstGeom prst="wedgeRectCallout">
          <a:avLst>
            <a:gd name="adj1" fmla="val -25936"/>
            <a:gd name="adj2" fmla="val -875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数量、取得単価を入力すると、損益計算が表示されます。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売買戦略等は、どういう目的で株を買ったのかメモする欄となっております。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3600">
            <a:solidFill>
              <a:sysClr val="windowText" lastClr="000000"/>
            </a:solidFill>
            <a:latin typeface="コーポレート・ロゴＢ" panose="02000600000000000000" pitchFamily="2" charset="-128"/>
            <a:ea typeface="コーポレート・ロゴＢ" panose="02000600000000000000" pitchFamily="2" charset="-128"/>
          </a:endParaRPr>
        </a:p>
      </xdr:txBody>
    </xdr:sp>
    <xdr:clientData/>
  </xdr:twoCellAnchor>
  <xdr:twoCellAnchor>
    <xdr:from>
      <xdr:col>10</xdr:col>
      <xdr:colOff>340179</xdr:colOff>
      <xdr:row>17</xdr:row>
      <xdr:rowOff>39461</xdr:rowOff>
    </xdr:from>
    <xdr:to>
      <xdr:col>18</xdr:col>
      <xdr:colOff>284391</xdr:colOff>
      <xdr:row>27</xdr:row>
      <xdr:rowOff>163287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27216E6-D459-429C-BB69-9BD75D480576}"/>
            </a:ext>
          </a:extLst>
        </xdr:cNvPr>
        <xdr:cNvSpPr/>
      </xdr:nvSpPr>
      <xdr:spPr>
        <a:xfrm>
          <a:off x="8722179" y="4203247"/>
          <a:ext cx="7877176" cy="2573111"/>
        </a:xfrm>
        <a:prstGeom prst="wedgeRectCallout">
          <a:avLst>
            <a:gd name="adj1" fmla="val 33669"/>
            <a:gd name="adj2" fmla="val -8724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・トレンド：現状のトレンドを表示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上昇条件：株価が中期・長期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の上にあり、中期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MA&gt;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</a:p>
        <a:p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下落条件：株価が中期・長期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の下にあり、中期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MA&lt;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・中期線：株価が中期線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の上にあるか下にあるかを表示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・超長期線：株価が超長期線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(100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日線）の上にあるか下にあるかを表示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・鉄板監視：鉄板パターンに該当しそうな監視銘柄をピックアップ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監視対象：中期線傾き↑、長期線傾き↑、短期線傾き↓の銘柄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3600">
            <a:solidFill>
              <a:sysClr val="windowText" lastClr="000000"/>
            </a:solidFill>
            <a:latin typeface="コーポレート・ロゴＢ" panose="02000600000000000000" pitchFamily="2" charset="-128"/>
            <a:ea typeface="コーポレート・ロゴＢ" panose="02000600000000000000" pitchFamily="2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20BC-FAD1-4185-8A1B-0D353F94BA67}">
  <dimension ref="A1:AK34"/>
  <sheetViews>
    <sheetView zoomScale="70" zoomScaleNormal="70" workbookViewId="0">
      <selection activeCell="K29" sqref="K29"/>
    </sheetView>
  </sheetViews>
  <sheetFormatPr defaultRowHeight="18.75" x14ac:dyDescent="0.4"/>
  <cols>
    <col min="1" max="1" width="4.25" customWidth="1"/>
    <col min="2" max="2" width="11" bestFit="1" customWidth="1"/>
    <col min="3" max="3" width="31.75" bestFit="1" customWidth="1"/>
    <col min="4" max="4" width="7.125" customWidth="1"/>
    <col min="5" max="5" width="10.25" customWidth="1"/>
    <col min="6" max="10" width="9.125" bestFit="1" customWidth="1"/>
    <col min="11" max="11" width="23.125" customWidth="1"/>
    <col min="12" max="12" width="12" bestFit="1" customWidth="1"/>
    <col min="13" max="13" width="11.75" bestFit="1" customWidth="1"/>
    <col min="15" max="15" width="11.75" bestFit="1" customWidth="1"/>
    <col min="16" max="16" width="10.5" customWidth="1"/>
    <col min="17" max="17" width="11.875" bestFit="1" customWidth="1"/>
    <col min="18" max="18" width="14" bestFit="1" customWidth="1"/>
    <col min="19" max="19" width="10.5" customWidth="1"/>
    <col min="20" max="20" width="9.75" customWidth="1"/>
    <col min="21" max="21" width="11.375" bestFit="1" customWidth="1"/>
    <col min="22" max="22" width="2.375" style="11" customWidth="1"/>
    <col min="26" max="26" width="11" bestFit="1" customWidth="1"/>
    <col min="27" max="38" width="0" hidden="1" customWidth="1"/>
  </cols>
  <sheetData>
    <row r="1" spans="1:37" x14ac:dyDescent="0.4">
      <c r="A1" t="s">
        <v>338</v>
      </c>
      <c r="B1" s="31" t="s">
        <v>339</v>
      </c>
      <c r="C1" s="28" t="s">
        <v>1</v>
      </c>
      <c r="D1" s="22" t="s">
        <v>2</v>
      </c>
      <c r="E1" s="22" t="s">
        <v>7</v>
      </c>
      <c r="F1" s="22" t="s">
        <v>3</v>
      </c>
      <c r="G1" s="22" t="s">
        <v>4</v>
      </c>
      <c r="H1" s="22" t="s">
        <v>5</v>
      </c>
      <c r="I1" s="22" t="s">
        <v>12</v>
      </c>
      <c r="J1" s="22" t="s">
        <v>13</v>
      </c>
      <c r="K1" s="22" t="s">
        <v>309</v>
      </c>
      <c r="L1" s="22" t="s">
        <v>16</v>
      </c>
      <c r="M1" s="22" t="s">
        <v>340</v>
      </c>
      <c r="N1" s="22" t="s">
        <v>341</v>
      </c>
      <c r="O1" s="22" t="s">
        <v>6</v>
      </c>
      <c r="P1" s="22" t="s">
        <v>342</v>
      </c>
      <c r="Q1" s="22" t="s">
        <v>323</v>
      </c>
      <c r="R1" s="22" t="s">
        <v>373</v>
      </c>
      <c r="S1" s="22" t="s">
        <v>324</v>
      </c>
      <c r="T1" s="22" t="s">
        <v>311</v>
      </c>
      <c r="U1" s="22" t="s">
        <v>9</v>
      </c>
      <c r="V1" s="9"/>
      <c r="W1" s="22" t="s">
        <v>343</v>
      </c>
      <c r="X1" s="22" t="s">
        <v>344</v>
      </c>
      <c r="Y1" s="22" t="s">
        <v>8</v>
      </c>
      <c r="Z1" s="22" t="s">
        <v>17</v>
      </c>
      <c r="AB1" s="7" t="s">
        <v>345</v>
      </c>
      <c r="AC1" s="7" t="s">
        <v>346</v>
      </c>
      <c r="AD1" s="7" t="s">
        <v>347</v>
      </c>
      <c r="AE1" s="7" t="s">
        <v>348</v>
      </c>
      <c r="AG1" s="13" t="s">
        <v>310</v>
      </c>
      <c r="AH1" s="13" t="s">
        <v>316</v>
      </c>
      <c r="AI1" s="13" t="s">
        <v>325</v>
      </c>
      <c r="AJ1" s="13" t="s">
        <v>319</v>
      </c>
      <c r="AK1" s="13" t="s">
        <v>320</v>
      </c>
    </row>
    <row r="2" spans="1:37" x14ac:dyDescent="0.2">
      <c r="A2">
        <v>1</v>
      </c>
      <c r="B2" s="32">
        <v>9101</v>
      </c>
      <c r="C2" s="29" t="s">
        <v>349</v>
      </c>
      <c r="D2" s="1" t="s">
        <v>350</v>
      </c>
      <c r="E2" s="3">
        <v>1239701</v>
      </c>
      <c r="F2" s="3">
        <v>7290</v>
      </c>
      <c r="G2" s="3">
        <v>-670</v>
      </c>
      <c r="H2" s="12">
        <v>-8.42</v>
      </c>
      <c r="I2" s="4">
        <v>100</v>
      </c>
      <c r="J2" s="4">
        <v>7290</v>
      </c>
      <c r="K2" s="4" t="s">
        <v>326</v>
      </c>
      <c r="L2" s="17">
        <v>729000</v>
      </c>
      <c r="M2" s="17">
        <v>0</v>
      </c>
      <c r="N2" s="5">
        <v>0</v>
      </c>
      <c r="O2" s="3">
        <v>18511000</v>
      </c>
      <c r="P2" s="8" t="s">
        <v>351</v>
      </c>
      <c r="Q2" s="8" t="s">
        <v>352</v>
      </c>
      <c r="R2" s="8" t="s">
        <v>374</v>
      </c>
      <c r="S2" s="8" t="s">
        <v>351</v>
      </c>
      <c r="T2" s="8" t="s">
        <v>351</v>
      </c>
      <c r="U2" s="1" t="s">
        <v>334</v>
      </c>
      <c r="V2" s="10"/>
      <c r="W2" s="1">
        <v>2.46</v>
      </c>
      <c r="X2" s="1">
        <v>1.96</v>
      </c>
      <c r="Y2" s="1">
        <v>700</v>
      </c>
      <c r="Z2" s="5">
        <v>9.6021947873799723E-2</v>
      </c>
      <c r="AB2" s="14">
        <v>8040</v>
      </c>
      <c r="AC2" s="14">
        <v>7020.5</v>
      </c>
      <c r="AD2" s="14">
        <v>5823.166666666667</v>
      </c>
      <c r="AE2" s="14">
        <v>5133.55</v>
      </c>
      <c r="AG2">
        <v>8570</v>
      </c>
      <c r="AH2" s="14">
        <v>7960</v>
      </c>
      <c r="AI2" s="14">
        <v>170</v>
      </c>
      <c r="AJ2" s="14">
        <v>696.5</v>
      </c>
      <c r="AK2" s="14">
        <v>299.41666666666697</v>
      </c>
    </row>
    <row r="3" spans="1:37" x14ac:dyDescent="0.2">
      <c r="A3">
        <v>2</v>
      </c>
      <c r="B3" s="32">
        <v>9983</v>
      </c>
      <c r="C3" s="29" t="s">
        <v>353</v>
      </c>
      <c r="D3" s="1" t="s">
        <v>350</v>
      </c>
      <c r="E3" s="3">
        <v>7642606</v>
      </c>
      <c r="F3" s="3">
        <v>72050</v>
      </c>
      <c r="G3" s="3">
        <v>-1190</v>
      </c>
      <c r="H3" s="12">
        <v>-1.62</v>
      </c>
      <c r="I3" s="4">
        <v>100</v>
      </c>
      <c r="J3" s="4">
        <v>72050</v>
      </c>
      <c r="K3" s="4" t="s">
        <v>327</v>
      </c>
      <c r="L3" s="17">
        <v>7205000</v>
      </c>
      <c r="M3" s="17">
        <v>0</v>
      </c>
      <c r="N3" s="5">
        <v>0</v>
      </c>
      <c r="O3" s="3">
        <v>429400</v>
      </c>
      <c r="P3" s="8" t="s">
        <v>354</v>
      </c>
      <c r="Q3" s="8" t="s">
        <v>355</v>
      </c>
      <c r="R3" s="8" t="s">
        <v>375</v>
      </c>
      <c r="S3" s="8" t="s">
        <v>351</v>
      </c>
      <c r="T3" s="8" t="s">
        <v>351</v>
      </c>
      <c r="U3" s="1" t="s">
        <v>351</v>
      </c>
      <c r="V3" s="10"/>
      <c r="W3" s="1">
        <v>44.59</v>
      </c>
      <c r="X3" s="1">
        <v>6.96</v>
      </c>
      <c r="Y3" s="1">
        <v>480</v>
      </c>
      <c r="Z3" s="5">
        <v>6.6620402498265095E-3</v>
      </c>
      <c r="AB3" s="14">
        <v>73092</v>
      </c>
      <c r="AC3" s="14">
        <v>74117</v>
      </c>
      <c r="AD3" s="14">
        <v>79982</v>
      </c>
      <c r="AE3" s="14">
        <v>83318.899999999994</v>
      </c>
      <c r="AG3">
        <v>110500</v>
      </c>
      <c r="AH3" s="14">
        <v>73240</v>
      </c>
      <c r="AI3" s="14">
        <v>-1662</v>
      </c>
      <c r="AJ3" s="14">
        <v>-1230.5</v>
      </c>
      <c r="AK3" s="14">
        <v>-1122.5</v>
      </c>
    </row>
    <row r="4" spans="1:37" x14ac:dyDescent="0.2">
      <c r="A4">
        <v>3</v>
      </c>
      <c r="B4" s="32">
        <v>9984</v>
      </c>
      <c r="C4" s="29" t="s">
        <v>356</v>
      </c>
      <c r="D4" s="1" t="s">
        <v>350</v>
      </c>
      <c r="E4" s="3">
        <v>10599611</v>
      </c>
      <c r="F4" s="3">
        <v>6152</v>
      </c>
      <c r="G4" s="3">
        <v>-230</v>
      </c>
      <c r="H4" s="12">
        <v>-3.6</v>
      </c>
      <c r="I4" s="4">
        <v>100</v>
      </c>
      <c r="J4" s="4">
        <v>6152</v>
      </c>
      <c r="K4" s="4" t="s">
        <v>328</v>
      </c>
      <c r="L4" s="17">
        <v>615200</v>
      </c>
      <c r="M4" s="17">
        <v>0</v>
      </c>
      <c r="N4" s="5">
        <v>0</v>
      </c>
      <c r="O4" s="3">
        <v>14358400</v>
      </c>
      <c r="P4" s="8" t="s">
        <v>354</v>
      </c>
      <c r="Q4" s="8" t="s">
        <v>355</v>
      </c>
      <c r="R4" s="8" t="s">
        <v>375</v>
      </c>
      <c r="S4" s="8" t="s">
        <v>351</v>
      </c>
      <c r="T4" s="8" t="s">
        <v>351</v>
      </c>
      <c r="U4" s="1" t="s">
        <v>335</v>
      </c>
      <c r="V4" s="10"/>
      <c r="W4" s="1">
        <v>7.02</v>
      </c>
      <c r="X4" s="1">
        <v>1.1000000000000001</v>
      </c>
      <c r="Y4" s="1">
        <v>44</v>
      </c>
      <c r="Z4" s="5">
        <v>7.1521456436931079E-3</v>
      </c>
      <c r="AB4" s="14">
        <v>6384.6</v>
      </c>
      <c r="AC4" s="14">
        <v>6754.2</v>
      </c>
      <c r="AD4" s="14">
        <v>7464.7</v>
      </c>
      <c r="AE4" s="14">
        <v>8280.34</v>
      </c>
      <c r="AG4">
        <v>10695</v>
      </c>
      <c r="AH4" s="14">
        <v>6382</v>
      </c>
      <c r="AI4" s="14">
        <v>-338</v>
      </c>
      <c r="AJ4" s="14">
        <v>-264.35000000000036</v>
      </c>
      <c r="AK4" s="14">
        <v>-170.44999999999982</v>
      </c>
    </row>
    <row r="5" spans="1:37" x14ac:dyDescent="0.2">
      <c r="A5">
        <v>4</v>
      </c>
      <c r="B5" s="32">
        <v>9104</v>
      </c>
      <c r="C5" s="29" t="s">
        <v>357</v>
      </c>
      <c r="D5" s="1" t="s">
        <v>350</v>
      </c>
      <c r="E5" s="3">
        <v>779260</v>
      </c>
      <c r="F5" s="3">
        <v>6460</v>
      </c>
      <c r="G5" s="3">
        <v>-570</v>
      </c>
      <c r="H5" s="12">
        <v>-8.11</v>
      </c>
      <c r="I5" s="4">
        <v>100</v>
      </c>
      <c r="J5" s="4">
        <v>6460</v>
      </c>
      <c r="K5" s="4" t="s">
        <v>327</v>
      </c>
      <c r="L5" s="17">
        <v>646000</v>
      </c>
      <c r="M5" s="17">
        <v>0</v>
      </c>
      <c r="N5" s="5">
        <v>0</v>
      </c>
      <c r="O5" s="3">
        <v>7790300</v>
      </c>
      <c r="P5" s="8" t="s">
        <v>351</v>
      </c>
      <c r="Q5" s="8" t="s">
        <v>352</v>
      </c>
      <c r="R5" s="8" t="s">
        <v>374</v>
      </c>
      <c r="S5" s="8" t="s">
        <v>351</v>
      </c>
      <c r="T5" s="8" t="s">
        <v>351</v>
      </c>
      <c r="U5" s="1" t="s">
        <v>332</v>
      </c>
      <c r="V5" s="10"/>
      <c r="W5" s="1">
        <v>2.2999999999999998</v>
      </c>
      <c r="X5" s="1">
        <v>1.33</v>
      </c>
      <c r="Y5" s="1">
        <v>550</v>
      </c>
      <c r="Z5" s="5">
        <v>8.5139318885448914E-2</v>
      </c>
      <c r="AB5" s="14">
        <v>7128</v>
      </c>
      <c r="AC5" s="14">
        <v>6389.5</v>
      </c>
      <c r="AD5" s="14">
        <v>5414.333333333333</v>
      </c>
      <c r="AE5" s="14">
        <v>4920.3500000000004</v>
      </c>
      <c r="AG5">
        <v>7590</v>
      </c>
      <c r="AH5" s="14">
        <v>7030</v>
      </c>
      <c r="AI5" s="14">
        <v>30</v>
      </c>
      <c r="AJ5" s="14">
        <v>560.25</v>
      </c>
      <c r="AK5" s="14">
        <v>225.5</v>
      </c>
    </row>
    <row r="6" spans="1:37" x14ac:dyDescent="0.2">
      <c r="A6">
        <v>5</v>
      </c>
      <c r="B6" s="32">
        <v>7201</v>
      </c>
      <c r="C6" s="29" t="s">
        <v>358</v>
      </c>
      <c r="D6" s="1" t="s">
        <v>350</v>
      </c>
      <c r="E6" s="3">
        <v>2214609</v>
      </c>
      <c r="F6" s="3">
        <v>524.70000000000005</v>
      </c>
      <c r="G6" s="3">
        <v>-41</v>
      </c>
      <c r="H6" s="12">
        <v>-7.25</v>
      </c>
      <c r="I6" s="4">
        <v>100</v>
      </c>
      <c r="J6" s="4">
        <v>524.70000000000005</v>
      </c>
      <c r="K6" s="4"/>
      <c r="L6" s="17">
        <v>52470.000000000007</v>
      </c>
      <c r="M6" s="17">
        <v>0</v>
      </c>
      <c r="N6" s="5">
        <v>0</v>
      </c>
      <c r="O6" s="3">
        <v>33269400</v>
      </c>
      <c r="P6" s="8" t="s">
        <v>354</v>
      </c>
      <c r="Q6" s="8" t="s">
        <v>355</v>
      </c>
      <c r="R6" s="8" t="s">
        <v>375</v>
      </c>
      <c r="S6" s="8" t="s">
        <v>359</v>
      </c>
      <c r="T6" s="8" t="s">
        <v>351</v>
      </c>
      <c r="U6" s="1" t="s">
        <v>330</v>
      </c>
      <c r="V6" s="10"/>
      <c r="W6" s="1">
        <v>34.29</v>
      </c>
      <c r="X6" s="1">
        <v>0.52</v>
      </c>
      <c r="Y6" s="1">
        <v>0</v>
      </c>
      <c r="Z6" s="5">
        <v>0</v>
      </c>
      <c r="AB6" s="14">
        <v>568.87999999999988</v>
      </c>
      <c r="AC6" s="14">
        <v>596.59500000000003</v>
      </c>
      <c r="AD6" s="14">
        <v>571.42499999999984</v>
      </c>
      <c r="AE6" s="14">
        <v>568.2639999999999</v>
      </c>
      <c r="AG6">
        <v>664.5</v>
      </c>
      <c r="AH6" s="14">
        <v>565.70000000000005</v>
      </c>
      <c r="AI6" s="14">
        <v>-46.240000000000123</v>
      </c>
      <c r="AJ6" s="14">
        <v>0.67000000000007276</v>
      </c>
      <c r="AK6" s="14">
        <v>3.3099999999999454</v>
      </c>
    </row>
    <row r="7" spans="1:37" x14ac:dyDescent="0.2">
      <c r="A7">
        <v>6</v>
      </c>
      <c r="B7" s="32">
        <v>5020</v>
      </c>
      <c r="C7" s="29" t="s">
        <v>360</v>
      </c>
      <c r="D7" s="1" t="s">
        <v>350</v>
      </c>
      <c r="E7" s="3">
        <v>1344766</v>
      </c>
      <c r="F7" s="3">
        <v>416.3</v>
      </c>
      <c r="G7" s="3">
        <v>-6.5</v>
      </c>
      <c r="H7" s="12">
        <v>-1.54</v>
      </c>
      <c r="I7" s="4">
        <v>100</v>
      </c>
      <c r="J7" s="4">
        <v>416.3</v>
      </c>
      <c r="K7" s="4"/>
      <c r="L7" s="17">
        <v>41630</v>
      </c>
      <c r="M7" s="17">
        <v>0</v>
      </c>
      <c r="N7" s="5">
        <v>0</v>
      </c>
      <c r="O7" s="3">
        <v>32513700</v>
      </c>
      <c r="P7" s="8" t="s">
        <v>354</v>
      </c>
      <c r="Q7" s="8" t="s">
        <v>355</v>
      </c>
      <c r="R7" s="8" t="s">
        <v>375</v>
      </c>
      <c r="S7" s="8" t="s">
        <v>351</v>
      </c>
      <c r="T7" s="8" t="s">
        <v>351</v>
      </c>
      <c r="U7" s="1" t="s">
        <v>337</v>
      </c>
      <c r="V7" s="10"/>
      <c r="W7" s="1">
        <v>9.5399999999999991</v>
      </c>
      <c r="X7" s="1">
        <v>0.56999999999999995</v>
      </c>
      <c r="Y7" s="1">
        <v>22</v>
      </c>
      <c r="Z7" s="5">
        <v>5.2846504924333411E-2</v>
      </c>
      <c r="AB7" s="14">
        <v>431.86</v>
      </c>
      <c r="AC7" s="14">
        <v>455.19499999999999</v>
      </c>
      <c r="AD7" s="14">
        <v>462.80666666666673</v>
      </c>
      <c r="AE7" s="14">
        <v>469.29900000000004</v>
      </c>
      <c r="AG7">
        <v>520.5</v>
      </c>
      <c r="AH7" s="14">
        <v>422.8</v>
      </c>
      <c r="AI7" s="14">
        <v>-35.079999999999927</v>
      </c>
      <c r="AJ7" s="14">
        <v>-8.5</v>
      </c>
      <c r="AK7" s="14">
        <v>-2.2883333333334122</v>
      </c>
    </row>
    <row r="8" spans="1:37" x14ac:dyDescent="0.2">
      <c r="A8">
        <v>7</v>
      </c>
      <c r="B8" s="32">
        <v>8256</v>
      </c>
      <c r="C8" s="29" t="s">
        <v>361</v>
      </c>
      <c r="D8" s="1" t="s">
        <v>362</v>
      </c>
      <c r="E8" s="3">
        <v>11796</v>
      </c>
      <c r="F8" s="3">
        <v>400</v>
      </c>
      <c r="G8" s="3">
        <v>-80</v>
      </c>
      <c r="H8" s="12">
        <v>-16.670000000000002</v>
      </c>
      <c r="I8" s="4">
        <v>100</v>
      </c>
      <c r="J8" s="4">
        <v>400</v>
      </c>
      <c r="K8" s="4"/>
      <c r="L8" s="17">
        <v>40000</v>
      </c>
      <c r="M8" s="17">
        <v>0</v>
      </c>
      <c r="N8" s="5">
        <v>0</v>
      </c>
      <c r="O8" s="3">
        <v>29452800</v>
      </c>
      <c r="P8" s="8" t="s">
        <v>351</v>
      </c>
      <c r="Q8" s="8" t="s">
        <v>363</v>
      </c>
      <c r="R8" s="8" t="s">
        <v>374</v>
      </c>
      <c r="S8" s="8" t="s">
        <v>351</v>
      </c>
      <c r="T8" s="8" t="s">
        <v>351</v>
      </c>
      <c r="U8" s="1" t="s">
        <v>333</v>
      </c>
      <c r="V8" s="10"/>
      <c r="W8" s="1">
        <v>117.64</v>
      </c>
      <c r="X8" s="1">
        <v>11.78</v>
      </c>
      <c r="Y8" s="1">
        <v>0</v>
      </c>
      <c r="Z8" s="5">
        <v>0</v>
      </c>
      <c r="AB8" s="14">
        <v>564</v>
      </c>
      <c r="AC8" s="14">
        <v>439.7</v>
      </c>
      <c r="AD8" s="14">
        <v>303.35000000000002</v>
      </c>
      <c r="AE8" s="14">
        <v>258.12</v>
      </c>
      <c r="AG8">
        <v>730</v>
      </c>
      <c r="AH8" s="14">
        <v>480</v>
      </c>
      <c r="AI8" s="14">
        <v>115.39999999999998</v>
      </c>
      <c r="AJ8" s="14">
        <v>52.899999999999977</v>
      </c>
      <c r="AK8" s="14">
        <v>32.53333333333336</v>
      </c>
    </row>
    <row r="9" spans="1:37" x14ac:dyDescent="0.2">
      <c r="A9">
        <v>8</v>
      </c>
      <c r="B9" s="32">
        <v>7211</v>
      </c>
      <c r="C9" s="29" t="s">
        <v>364</v>
      </c>
      <c r="D9" s="1" t="s">
        <v>350</v>
      </c>
      <c r="E9" s="3">
        <v>399395</v>
      </c>
      <c r="F9" s="3">
        <v>268</v>
      </c>
      <c r="G9" s="3">
        <v>-19</v>
      </c>
      <c r="H9" s="12">
        <v>-6.62</v>
      </c>
      <c r="I9" s="4">
        <v>100</v>
      </c>
      <c r="J9" s="4">
        <v>268</v>
      </c>
      <c r="K9" s="4"/>
      <c r="L9" s="17">
        <v>26800</v>
      </c>
      <c r="M9" s="17">
        <v>0</v>
      </c>
      <c r="N9" s="5">
        <v>0</v>
      </c>
      <c r="O9" s="3">
        <v>23769100</v>
      </c>
      <c r="P9" s="8" t="s">
        <v>354</v>
      </c>
      <c r="Q9" s="8" t="s">
        <v>355</v>
      </c>
      <c r="R9" s="8" t="s">
        <v>375</v>
      </c>
      <c r="S9" s="8" t="s">
        <v>351</v>
      </c>
      <c r="T9" s="8" t="s">
        <v>351</v>
      </c>
      <c r="U9" s="1" t="s">
        <v>329</v>
      </c>
      <c r="V9" s="10"/>
      <c r="W9" s="1">
        <v>26.53</v>
      </c>
      <c r="X9" s="1">
        <v>0.78</v>
      </c>
      <c r="Y9" s="1">
        <v>0</v>
      </c>
      <c r="Z9" s="5">
        <v>0</v>
      </c>
      <c r="AB9" s="14">
        <v>287.8</v>
      </c>
      <c r="AC9" s="14">
        <v>296.7</v>
      </c>
      <c r="AD9" s="14">
        <v>303.68333333333334</v>
      </c>
      <c r="AE9" s="14">
        <v>303.57</v>
      </c>
      <c r="AG9">
        <v>348</v>
      </c>
      <c r="AH9" s="14">
        <v>287</v>
      </c>
      <c r="AI9" s="14">
        <v>-15.399999999999977</v>
      </c>
      <c r="AJ9" s="14">
        <v>-0.80000000000001137</v>
      </c>
      <c r="AK9" s="14">
        <v>-0.64999999999997726</v>
      </c>
    </row>
    <row r="10" spans="1:37" x14ac:dyDescent="0.2">
      <c r="A10">
        <v>9</v>
      </c>
      <c r="B10" s="32">
        <v>4689</v>
      </c>
      <c r="C10" s="29" t="s">
        <v>365</v>
      </c>
      <c r="D10" s="1" t="s">
        <v>350</v>
      </c>
      <c r="E10" s="3">
        <v>4978101</v>
      </c>
      <c r="F10" s="3">
        <v>650.20000000000005</v>
      </c>
      <c r="G10" s="3">
        <v>-2.6</v>
      </c>
      <c r="H10" s="12">
        <v>-0.4</v>
      </c>
      <c r="I10" s="4">
        <v>100</v>
      </c>
      <c r="J10" s="4">
        <v>650.20000000000005</v>
      </c>
      <c r="K10" s="4"/>
      <c r="L10" s="17">
        <v>65020.000000000007</v>
      </c>
      <c r="M10" s="17">
        <v>0</v>
      </c>
      <c r="N10" s="5">
        <v>0</v>
      </c>
      <c r="O10" s="3">
        <v>23342200</v>
      </c>
      <c r="P10" s="8" t="s">
        <v>366</v>
      </c>
      <c r="Q10" s="8" t="s">
        <v>352</v>
      </c>
      <c r="R10" s="8" t="s">
        <v>374</v>
      </c>
      <c r="S10" s="8" t="s">
        <v>351</v>
      </c>
      <c r="T10" s="8" t="s">
        <v>351</v>
      </c>
      <c r="U10" s="1" t="s">
        <v>333</v>
      </c>
      <c r="V10" s="10"/>
      <c r="W10" s="1">
        <v>65.02</v>
      </c>
      <c r="X10" s="1">
        <v>1.84</v>
      </c>
      <c r="Y10" s="1">
        <v>5.56</v>
      </c>
      <c r="Z10" s="5">
        <v>8.5512150107659168E-3</v>
      </c>
      <c r="AB10" s="14">
        <v>636.67999999999995</v>
      </c>
      <c r="AC10" s="14">
        <v>603.33500000000004</v>
      </c>
      <c r="AD10" s="14">
        <v>560.89499999999987</v>
      </c>
      <c r="AE10" s="14">
        <v>545.4169999999998</v>
      </c>
      <c r="AG10">
        <v>727.2</v>
      </c>
      <c r="AH10" s="14">
        <v>652.79999999999995</v>
      </c>
      <c r="AI10" s="14">
        <v>15.039999999999964</v>
      </c>
      <c r="AJ10" s="14">
        <v>14.120000000000005</v>
      </c>
      <c r="AK10" s="14">
        <v>13.544999999999959</v>
      </c>
    </row>
    <row r="11" spans="1:37" x14ac:dyDescent="0.2">
      <c r="A11">
        <v>10</v>
      </c>
      <c r="B11" s="33">
        <v>7203</v>
      </c>
      <c r="C11" s="29" t="s">
        <v>367</v>
      </c>
      <c r="D11" s="1" t="s">
        <v>350</v>
      </c>
      <c r="E11" s="3">
        <v>29089622</v>
      </c>
      <c r="F11" s="3">
        <v>8915</v>
      </c>
      <c r="G11" s="3">
        <v>-380</v>
      </c>
      <c r="H11" s="12">
        <v>-4.09</v>
      </c>
      <c r="I11" s="4">
        <v>100</v>
      </c>
      <c r="J11" s="4">
        <v>8915</v>
      </c>
      <c r="K11" s="4"/>
      <c r="L11" s="17">
        <v>891500</v>
      </c>
      <c r="M11" s="17">
        <v>0</v>
      </c>
      <c r="N11" s="5">
        <v>0</v>
      </c>
      <c r="O11" s="3">
        <v>20308900</v>
      </c>
      <c r="P11" s="8" t="s">
        <v>354</v>
      </c>
      <c r="Q11" s="8" t="s">
        <v>355</v>
      </c>
      <c r="R11" s="8" t="s">
        <v>376</v>
      </c>
      <c r="S11" s="8" t="s">
        <v>351</v>
      </c>
      <c r="T11" s="8" t="s">
        <v>351</v>
      </c>
      <c r="U11" s="1" t="s">
        <v>334</v>
      </c>
      <c r="V11" s="10"/>
      <c r="W11" s="1">
        <v>10.14</v>
      </c>
      <c r="X11" s="1">
        <v>1.06</v>
      </c>
      <c r="Y11" s="1">
        <v>240</v>
      </c>
      <c r="Z11" s="5">
        <v>2.69209197980931E-2</v>
      </c>
      <c r="AB11" s="14">
        <v>9500.2000000000007</v>
      </c>
      <c r="AC11" s="14">
        <v>9800.6</v>
      </c>
      <c r="AD11" s="14">
        <v>9760.6</v>
      </c>
      <c r="AE11" s="14">
        <v>9240.64</v>
      </c>
      <c r="AG11">
        <v>10330</v>
      </c>
      <c r="AH11" s="14">
        <v>9295</v>
      </c>
      <c r="AI11" s="14">
        <v>-422.19999999999891</v>
      </c>
      <c r="AJ11" s="14">
        <v>-70.899999999999636</v>
      </c>
      <c r="AK11" s="14">
        <v>61.366666666666788</v>
      </c>
    </row>
    <row r="12" spans="1:37" x14ac:dyDescent="0.2">
      <c r="A12">
        <v>11</v>
      </c>
      <c r="B12" s="32">
        <v>2768</v>
      </c>
      <c r="C12" s="29" t="s">
        <v>368</v>
      </c>
      <c r="D12" s="1" t="s">
        <v>350</v>
      </c>
      <c r="E12" s="3">
        <v>389216</v>
      </c>
      <c r="F12" s="3">
        <v>311</v>
      </c>
      <c r="G12" s="3">
        <v>-6</v>
      </c>
      <c r="H12" s="12">
        <v>-1.89</v>
      </c>
      <c r="I12" s="4">
        <v>100</v>
      </c>
      <c r="J12" s="4">
        <v>311</v>
      </c>
      <c r="K12" s="4"/>
      <c r="L12" s="17">
        <v>31100</v>
      </c>
      <c r="M12" s="17">
        <v>0</v>
      </c>
      <c r="N12" s="5">
        <v>0</v>
      </c>
      <c r="O12" s="3">
        <v>14621100</v>
      </c>
      <c r="P12" s="8" t="s">
        <v>354</v>
      </c>
      <c r="Q12" s="8" t="s">
        <v>355</v>
      </c>
      <c r="R12" s="8" t="s">
        <v>375</v>
      </c>
      <c r="S12" s="8" t="s">
        <v>351</v>
      </c>
      <c r="T12" s="8" t="s">
        <v>351</v>
      </c>
      <c r="U12" s="1" t="s">
        <v>333</v>
      </c>
      <c r="V12" s="10"/>
      <c r="W12" s="1">
        <v>6.88</v>
      </c>
      <c r="X12" s="1">
        <v>0.6</v>
      </c>
      <c r="Y12" s="1">
        <v>14</v>
      </c>
      <c r="Z12" s="5">
        <v>4.5016077170418008E-2</v>
      </c>
      <c r="AB12" s="14">
        <v>320.2</v>
      </c>
      <c r="AC12" s="14">
        <v>327.55</v>
      </c>
      <c r="AD12" s="14">
        <v>335.83333333333331</v>
      </c>
      <c r="AE12" s="14">
        <v>329.36</v>
      </c>
      <c r="AG12">
        <v>357</v>
      </c>
      <c r="AH12" s="14">
        <v>317</v>
      </c>
      <c r="AI12" s="14">
        <v>-1.8000000000000114</v>
      </c>
      <c r="AJ12" s="14">
        <v>-3.6499999999999773</v>
      </c>
      <c r="AK12" s="14">
        <v>-1.2666666666667084</v>
      </c>
    </row>
    <row r="13" spans="1:37" x14ac:dyDescent="0.2">
      <c r="A13">
        <v>12</v>
      </c>
      <c r="B13" s="32">
        <v>9501</v>
      </c>
      <c r="C13" s="29" t="s">
        <v>369</v>
      </c>
      <c r="D13" s="1" t="s">
        <v>350</v>
      </c>
      <c r="E13" s="3">
        <v>464428</v>
      </c>
      <c r="F13" s="3">
        <v>289</v>
      </c>
      <c r="G13" s="3">
        <v>7</v>
      </c>
      <c r="H13" s="12">
        <v>2.48</v>
      </c>
      <c r="I13" s="4">
        <v>100</v>
      </c>
      <c r="J13" s="4">
        <v>289</v>
      </c>
      <c r="K13" s="4"/>
      <c r="L13" s="17">
        <v>28900</v>
      </c>
      <c r="M13" s="17">
        <v>0</v>
      </c>
      <c r="N13" s="5">
        <v>0</v>
      </c>
      <c r="O13" s="3">
        <v>13684000</v>
      </c>
      <c r="P13" s="8" t="s">
        <v>351</v>
      </c>
      <c r="Q13" s="8" t="s">
        <v>355</v>
      </c>
      <c r="R13" s="8" t="s">
        <v>375</v>
      </c>
      <c r="S13" s="8" t="s">
        <v>351</v>
      </c>
      <c r="T13" s="8" t="s">
        <v>351</v>
      </c>
      <c r="U13" s="1" t="s">
        <v>331</v>
      </c>
      <c r="V13" s="10"/>
      <c r="W13" s="1">
        <v>6.91</v>
      </c>
      <c r="X13" s="1">
        <v>0.21</v>
      </c>
      <c r="Y13" s="1">
        <v>0</v>
      </c>
      <c r="Z13" s="5">
        <v>0</v>
      </c>
      <c r="AB13" s="14">
        <v>287</v>
      </c>
      <c r="AC13" s="14">
        <v>295.5</v>
      </c>
      <c r="AD13" s="14">
        <v>323.26666666666665</v>
      </c>
      <c r="AE13" s="14">
        <v>331.29</v>
      </c>
      <c r="AG13">
        <v>444</v>
      </c>
      <c r="AH13" s="14">
        <v>282</v>
      </c>
      <c r="AI13" s="14">
        <v>-4.8000000000000114</v>
      </c>
      <c r="AJ13" s="14">
        <v>-11.300000000000011</v>
      </c>
      <c r="AK13" s="14">
        <v>-4.7833333333333599</v>
      </c>
    </row>
    <row r="14" spans="1:37" x14ac:dyDescent="0.2">
      <c r="A14">
        <v>13</v>
      </c>
      <c r="B14" s="32">
        <v>5411</v>
      </c>
      <c r="C14" s="29" t="s">
        <v>370</v>
      </c>
      <c r="D14" s="1" t="s">
        <v>350</v>
      </c>
      <c r="E14" s="3">
        <v>885405</v>
      </c>
      <c r="F14" s="3">
        <v>1441</v>
      </c>
      <c r="G14" s="3">
        <v>-55</v>
      </c>
      <c r="H14" s="12">
        <v>-3.68</v>
      </c>
      <c r="I14" s="4">
        <v>100</v>
      </c>
      <c r="J14" s="4">
        <v>1441</v>
      </c>
      <c r="K14" s="4"/>
      <c r="L14" s="17">
        <v>144100</v>
      </c>
      <c r="M14" s="17">
        <v>0</v>
      </c>
      <c r="N14" s="5">
        <v>0</v>
      </c>
      <c r="O14" s="3">
        <v>13455300</v>
      </c>
      <c r="P14" s="8" t="s">
        <v>351</v>
      </c>
      <c r="Q14" s="8" t="s">
        <v>352</v>
      </c>
      <c r="R14" s="8" t="s">
        <v>374</v>
      </c>
      <c r="S14" s="8" t="s">
        <v>351</v>
      </c>
      <c r="T14" s="8" t="s">
        <v>351</v>
      </c>
      <c r="U14" s="1" t="s">
        <v>336</v>
      </c>
      <c r="V14" s="10"/>
      <c r="W14" s="1">
        <v>3.45</v>
      </c>
      <c r="X14" s="1">
        <v>0.49</v>
      </c>
      <c r="Y14" s="1">
        <v>120</v>
      </c>
      <c r="Z14" s="5">
        <v>8.3275503122831371E-2</v>
      </c>
      <c r="AB14" s="14">
        <v>1564</v>
      </c>
      <c r="AC14" s="14">
        <v>1430.15</v>
      </c>
      <c r="AD14" s="14">
        <v>1362.4666666666667</v>
      </c>
      <c r="AE14" s="14">
        <v>1393.18</v>
      </c>
      <c r="AG14">
        <v>1735</v>
      </c>
      <c r="AH14" s="14">
        <v>1496</v>
      </c>
      <c r="AI14" s="14">
        <v>65.200000000000045</v>
      </c>
      <c r="AJ14" s="14">
        <v>72.150000000000091</v>
      </c>
      <c r="AK14" s="14">
        <v>4.0499999999999545</v>
      </c>
    </row>
    <row r="15" spans="1:37" x14ac:dyDescent="0.2">
      <c r="A15">
        <v>14</v>
      </c>
      <c r="B15" s="32">
        <v>6723</v>
      </c>
      <c r="C15" s="29" t="s">
        <v>371</v>
      </c>
      <c r="D15" s="1" t="s">
        <v>350</v>
      </c>
      <c r="E15" s="3">
        <v>2096461</v>
      </c>
      <c r="F15" s="3">
        <v>1085</v>
      </c>
      <c r="G15" s="3">
        <v>2</v>
      </c>
      <c r="H15" s="12">
        <v>0.18</v>
      </c>
      <c r="I15" s="4">
        <v>100</v>
      </c>
      <c r="J15" s="4">
        <v>1085</v>
      </c>
      <c r="K15" s="4"/>
      <c r="L15" s="17">
        <v>108500</v>
      </c>
      <c r="M15" s="17">
        <v>0</v>
      </c>
      <c r="N15" s="5">
        <v>0</v>
      </c>
      <c r="O15" s="3">
        <v>13016400</v>
      </c>
      <c r="P15" s="8" t="s">
        <v>354</v>
      </c>
      <c r="Q15" s="8" t="s">
        <v>355</v>
      </c>
      <c r="R15" s="8" t="s">
        <v>375</v>
      </c>
      <c r="S15" s="8" t="s">
        <v>351</v>
      </c>
      <c r="T15" s="8" t="s">
        <v>351</v>
      </c>
      <c r="U15" s="1" t="s">
        <v>331</v>
      </c>
      <c r="V15" s="10"/>
      <c r="W15" s="1">
        <v>20.94</v>
      </c>
      <c r="X15" s="1">
        <v>2.15</v>
      </c>
      <c r="Y15" s="1">
        <v>0</v>
      </c>
      <c r="Z15" s="5">
        <v>0</v>
      </c>
      <c r="AB15" s="14">
        <v>1113</v>
      </c>
      <c r="AC15" s="14">
        <v>1162.45</v>
      </c>
      <c r="AD15" s="14">
        <v>1183.95</v>
      </c>
      <c r="AE15" s="14">
        <v>1199.6400000000001</v>
      </c>
      <c r="AG15">
        <v>1378</v>
      </c>
      <c r="AH15" s="14">
        <v>1083</v>
      </c>
      <c r="AI15" s="14">
        <v>-68</v>
      </c>
      <c r="AJ15" s="14">
        <v>-24.5</v>
      </c>
      <c r="AK15" s="14">
        <v>-3.0999999999999091</v>
      </c>
    </row>
    <row r="16" spans="1:37" x14ac:dyDescent="0.2">
      <c r="A16">
        <v>15</v>
      </c>
      <c r="B16" s="32"/>
      <c r="C16" s="29"/>
      <c r="D16" s="1"/>
      <c r="E16" s="3"/>
      <c r="F16" s="3"/>
      <c r="G16" s="3"/>
      <c r="H16" s="12"/>
      <c r="I16" s="4"/>
      <c r="J16" s="4"/>
      <c r="K16" s="4"/>
      <c r="L16" s="17"/>
      <c r="M16" s="17"/>
      <c r="N16" s="5"/>
      <c r="O16" s="3"/>
      <c r="P16" s="8"/>
      <c r="Q16" s="8"/>
      <c r="R16" s="8"/>
      <c r="S16" s="8"/>
      <c r="T16" s="8"/>
      <c r="U16" s="1"/>
      <c r="V16" s="10"/>
      <c r="W16" s="1"/>
      <c r="X16" s="1"/>
      <c r="Y16" s="1"/>
      <c r="Z16" s="5"/>
      <c r="AB16" s="14">
        <v>532.56000000000006</v>
      </c>
      <c r="AC16" s="14">
        <v>542.79999999999995</v>
      </c>
      <c r="AD16" s="14">
        <v>565.54999999999995</v>
      </c>
      <c r="AE16" s="14">
        <v>575.21400000000006</v>
      </c>
      <c r="AG16">
        <v>721</v>
      </c>
      <c r="AH16" s="14">
        <v>520.70000000000005</v>
      </c>
      <c r="AI16" s="14">
        <v>-16.879999999999995</v>
      </c>
      <c r="AJ16" s="14">
        <v>-5.0650000000000546</v>
      </c>
      <c r="AK16" s="14">
        <v>-5.4516666666667106</v>
      </c>
    </row>
    <row r="17" spans="1:37" x14ac:dyDescent="0.2">
      <c r="A17">
        <v>16</v>
      </c>
      <c r="B17" s="32"/>
      <c r="C17" s="29"/>
      <c r="D17" s="1"/>
      <c r="E17" s="3"/>
      <c r="F17" s="3"/>
      <c r="G17" s="3"/>
      <c r="H17" s="12"/>
      <c r="I17" s="4"/>
      <c r="J17" s="4"/>
      <c r="K17" s="4"/>
      <c r="L17" s="17"/>
      <c r="M17" s="17"/>
      <c r="N17" s="5"/>
      <c r="O17" s="3"/>
      <c r="P17" s="8"/>
      <c r="Q17" s="8"/>
      <c r="R17" s="8"/>
      <c r="S17" s="8"/>
      <c r="T17" s="8"/>
      <c r="U17" s="1"/>
      <c r="V17" s="10"/>
      <c r="W17" s="1"/>
      <c r="X17" s="1"/>
      <c r="Y17" s="1"/>
      <c r="Z17" s="5"/>
      <c r="AB17" s="14">
        <v>1130.8</v>
      </c>
      <c r="AC17" s="14">
        <v>1233.55</v>
      </c>
      <c r="AD17" s="14">
        <v>1262.9666666666667</v>
      </c>
      <c r="AE17" s="14">
        <v>1288.96</v>
      </c>
      <c r="AG17">
        <v>1545</v>
      </c>
      <c r="AH17" s="14">
        <v>1080</v>
      </c>
      <c r="AI17" s="14">
        <v>-173.20000000000005</v>
      </c>
      <c r="AJ17" s="14">
        <v>-45.5</v>
      </c>
      <c r="AK17" s="14">
        <v>-13.416666666666742</v>
      </c>
    </row>
    <row r="18" spans="1:37" x14ac:dyDescent="0.2">
      <c r="A18">
        <v>17</v>
      </c>
      <c r="B18" s="32"/>
      <c r="C18" s="29"/>
      <c r="D18" s="1"/>
      <c r="E18" s="3"/>
      <c r="F18" s="3"/>
      <c r="G18" s="3"/>
      <c r="H18" s="12"/>
      <c r="I18" s="4"/>
      <c r="J18" s="4"/>
      <c r="K18" s="4"/>
      <c r="L18" s="17"/>
      <c r="M18" s="17"/>
      <c r="N18" s="5"/>
      <c r="O18" s="3"/>
      <c r="P18" s="8"/>
      <c r="Q18" s="8"/>
      <c r="R18" s="8"/>
      <c r="S18" s="8"/>
      <c r="T18" s="8"/>
      <c r="U18" s="1"/>
      <c r="V18" s="10"/>
      <c r="W18" s="1"/>
      <c r="X18" s="1"/>
      <c r="Y18" s="1"/>
      <c r="Z18" s="5"/>
      <c r="AB18" s="14">
        <v>659</v>
      </c>
      <c r="AC18" s="14">
        <v>677.45</v>
      </c>
      <c r="AD18" s="14">
        <v>732.91666666666663</v>
      </c>
      <c r="AE18" s="14">
        <v>800.96</v>
      </c>
      <c r="AG18">
        <v>1175</v>
      </c>
      <c r="AH18" s="14">
        <v>626</v>
      </c>
      <c r="AI18" s="14">
        <v>-45.799999999999955</v>
      </c>
      <c r="AJ18" s="14">
        <v>-5.25</v>
      </c>
      <c r="AK18" s="14">
        <v>-10.050000000000068</v>
      </c>
    </row>
    <row r="19" spans="1:37" x14ac:dyDescent="0.2">
      <c r="A19">
        <v>18</v>
      </c>
      <c r="B19" s="32"/>
      <c r="C19" s="29"/>
      <c r="D19" s="1"/>
      <c r="E19" s="3"/>
      <c r="F19" s="3"/>
      <c r="G19" s="3"/>
      <c r="H19" s="12"/>
      <c r="I19" s="4"/>
      <c r="J19" s="4"/>
      <c r="K19" s="4"/>
      <c r="L19" s="17"/>
      <c r="M19" s="17"/>
      <c r="N19" s="5"/>
      <c r="O19" s="3"/>
      <c r="P19" s="8"/>
      <c r="Q19" s="8"/>
      <c r="R19" s="8"/>
      <c r="S19" s="8"/>
      <c r="T19" s="8"/>
      <c r="U19" s="1"/>
      <c r="V19" s="10"/>
      <c r="W19" s="1"/>
      <c r="X19" s="1"/>
      <c r="Y19" s="1"/>
      <c r="Z19" s="5"/>
      <c r="AB19" s="14">
        <v>756.4</v>
      </c>
      <c r="AC19" s="14">
        <v>773</v>
      </c>
      <c r="AD19" s="14">
        <v>801.3</v>
      </c>
      <c r="AE19" s="14">
        <v>787.49</v>
      </c>
      <c r="AG19">
        <v>897</v>
      </c>
      <c r="AH19" s="14">
        <v>739</v>
      </c>
      <c r="AI19" s="14">
        <v>-34</v>
      </c>
      <c r="AJ19" s="14">
        <v>-11.850000000000023</v>
      </c>
      <c r="AK19" s="14">
        <v>-1.3000000000000682</v>
      </c>
    </row>
    <row r="20" spans="1:37" x14ac:dyDescent="0.2">
      <c r="A20">
        <v>19</v>
      </c>
      <c r="B20" s="32"/>
      <c r="C20" s="29"/>
      <c r="D20" s="1"/>
      <c r="E20" s="3"/>
      <c r="F20" s="3"/>
      <c r="G20" s="3"/>
      <c r="H20" s="12"/>
      <c r="I20" s="4"/>
      <c r="J20" s="4"/>
      <c r="K20" s="4"/>
      <c r="L20" s="17"/>
      <c r="M20" s="17"/>
      <c r="N20" s="5"/>
      <c r="O20" s="3"/>
      <c r="P20" s="8"/>
      <c r="Q20" s="8"/>
      <c r="R20" s="8"/>
      <c r="S20" s="8"/>
      <c r="T20" s="8"/>
      <c r="U20" s="1"/>
      <c r="V20" s="10"/>
      <c r="W20" s="1"/>
      <c r="X20" s="1"/>
      <c r="Y20" s="1"/>
      <c r="Z20" s="5"/>
      <c r="AB20" s="14">
        <v>2484.1</v>
      </c>
      <c r="AC20" s="14">
        <v>2565.0250000000001</v>
      </c>
      <c r="AD20" s="14">
        <v>2538.8916666666669</v>
      </c>
      <c r="AE20" s="14">
        <v>2462.2449999999999</v>
      </c>
      <c r="AG20">
        <v>2746.5</v>
      </c>
      <c r="AH20" s="14">
        <v>2417.5</v>
      </c>
      <c r="AI20" s="14">
        <v>-141.80000000000018</v>
      </c>
      <c r="AJ20" s="14">
        <v>-11.125</v>
      </c>
      <c r="AK20" s="14">
        <v>5.375</v>
      </c>
    </row>
    <row r="21" spans="1:37" x14ac:dyDescent="0.2">
      <c r="A21">
        <v>20</v>
      </c>
      <c r="B21" s="32"/>
      <c r="C21" s="29"/>
      <c r="D21" s="1"/>
      <c r="E21" s="3"/>
      <c r="F21" s="3"/>
      <c r="G21" s="3"/>
      <c r="H21" s="12"/>
      <c r="I21" s="4"/>
      <c r="J21" s="4"/>
      <c r="K21" s="4"/>
      <c r="L21" s="17"/>
      <c r="M21" s="17"/>
      <c r="N21" s="5"/>
      <c r="O21" s="3"/>
      <c r="P21" s="8"/>
      <c r="Q21" s="8"/>
      <c r="R21" s="8"/>
      <c r="S21" s="8"/>
      <c r="T21" s="8"/>
      <c r="U21" s="1"/>
      <c r="V21" s="10"/>
      <c r="W21" s="1"/>
      <c r="X21" s="1"/>
      <c r="Y21" s="1"/>
      <c r="Z21" s="5"/>
      <c r="AB21" s="14">
        <v>964.4</v>
      </c>
      <c r="AC21" s="14">
        <v>1005.7</v>
      </c>
      <c r="AD21" s="14">
        <v>1012</v>
      </c>
      <c r="AE21" s="14">
        <v>957.94</v>
      </c>
      <c r="AG21">
        <v>1082</v>
      </c>
      <c r="AH21" s="14">
        <v>970</v>
      </c>
      <c r="AI21" s="14">
        <v>-42.800000000000068</v>
      </c>
      <c r="AJ21" s="14">
        <v>-12.149999999999977</v>
      </c>
      <c r="AK21" s="14">
        <v>7.2666666666666515</v>
      </c>
    </row>
    <row r="22" spans="1:37" x14ac:dyDescent="0.2">
      <c r="A22">
        <v>21</v>
      </c>
      <c r="B22" s="32"/>
      <c r="C22" s="29"/>
      <c r="D22" s="1"/>
      <c r="E22" s="3"/>
      <c r="F22" s="3"/>
      <c r="G22" s="3"/>
      <c r="H22" s="12"/>
      <c r="I22" s="4"/>
      <c r="J22" s="4"/>
      <c r="K22" s="4"/>
      <c r="L22" s="17"/>
      <c r="M22" s="17"/>
      <c r="N22" s="5"/>
      <c r="O22" s="3"/>
      <c r="P22" s="8"/>
      <c r="Q22" s="8"/>
      <c r="R22" s="8"/>
      <c r="S22" s="8"/>
      <c r="T22" s="8"/>
      <c r="U22" s="1"/>
      <c r="V22" s="10"/>
      <c r="W22" s="1"/>
      <c r="X22" s="1"/>
      <c r="Y22" s="1"/>
      <c r="Z22" s="5"/>
      <c r="AB22" s="14">
        <v>886.96</v>
      </c>
      <c r="AC22" s="14">
        <v>923.68500000000006</v>
      </c>
      <c r="AD22" s="14">
        <v>958.15166666666653</v>
      </c>
      <c r="AE22" s="14">
        <v>943.1550000000002</v>
      </c>
      <c r="AG22">
        <v>1039</v>
      </c>
      <c r="AH22" s="14">
        <v>873.1</v>
      </c>
      <c r="AI22" s="14">
        <v>-25.720000000000027</v>
      </c>
      <c r="AJ22" s="14">
        <v>-15.424999999999841</v>
      </c>
      <c r="AK22" s="14">
        <v>-3.5266666666669835</v>
      </c>
    </row>
    <row r="23" spans="1:37" x14ac:dyDescent="0.2">
      <c r="A23">
        <v>22</v>
      </c>
      <c r="B23" s="32"/>
      <c r="C23" s="29"/>
      <c r="D23" s="1"/>
      <c r="E23" s="3"/>
      <c r="F23" s="3"/>
      <c r="G23" s="3"/>
      <c r="H23" s="12"/>
      <c r="I23" s="4"/>
      <c r="J23" s="4"/>
      <c r="K23" s="4"/>
      <c r="L23" s="17"/>
      <c r="M23" s="17"/>
      <c r="N23" s="5"/>
      <c r="O23" s="3"/>
      <c r="P23" s="8"/>
      <c r="Q23" s="8"/>
      <c r="R23" s="8"/>
      <c r="S23" s="8"/>
      <c r="T23" s="8"/>
      <c r="U23" s="1"/>
      <c r="V23" s="10"/>
      <c r="W23" s="1"/>
      <c r="X23" s="1"/>
      <c r="Y23" s="1"/>
      <c r="Z23" s="5"/>
      <c r="AB23" s="14">
        <v>2428.4</v>
      </c>
      <c r="AC23" s="14">
        <v>2223.1</v>
      </c>
      <c r="AD23" s="14">
        <v>2356.4583333333335</v>
      </c>
      <c r="AE23" s="14">
        <v>2582.9299999999998</v>
      </c>
      <c r="AG23">
        <v>3757</v>
      </c>
      <c r="AH23" s="14">
        <v>2456</v>
      </c>
      <c r="AI23" s="14">
        <v>268.90000000000009</v>
      </c>
      <c r="AJ23" s="14">
        <v>44.75</v>
      </c>
      <c r="AK23" s="14">
        <v>-14.70833333333303</v>
      </c>
    </row>
    <row r="24" spans="1:37" x14ac:dyDescent="0.2">
      <c r="A24">
        <v>23</v>
      </c>
      <c r="B24" s="32"/>
      <c r="C24" s="29"/>
      <c r="D24" s="1"/>
      <c r="E24" s="3"/>
      <c r="F24" s="3"/>
      <c r="G24" s="3"/>
      <c r="H24" s="12"/>
      <c r="I24" s="4"/>
      <c r="J24" s="4"/>
      <c r="K24" s="4"/>
      <c r="L24" s="17"/>
      <c r="M24" s="17"/>
      <c r="N24" s="5"/>
      <c r="O24" s="3"/>
      <c r="P24" s="8"/>
      <c r="Q24" s="8"/>
      <c r="R24" s="8"/>
      <c r="S24" s="8"/>
      <c r="T24" s="8"/>
      <c r="U24" s="1"/>
      <c r="V24" s="10"/>
      <c r="W24" s="1"/>
      <c r="X24" s="1"/>
      <c r="Y24" s="1"/>
      <c r="Z24" s="5"/>
      <c r="AB24" s="14">
        <v>7449.8</v>
      </c>
      <c r="AC24" s="14">
        <v>7558.1</v>
      </c>
      <c r="AD24" s="14">
        <v>7582.6833333333334</v>
      </c>
      <c r="AE24" s="14">
        <v>7420.09</v>
      </c>
      <c r="AG24">
        <v>7970</v>
      </c>
      <c r="AH24" s="14">
        <v>7372</v>
      </c>
      <c r="AI24" s="14">
        <v>-344.39999999999964</v>
      </c>
      <c r="AJ24" s="14">
        <v>45.75</v>
      </c>
      <c r="AK24" s="14">
        <v>11.58333333333303</v>
      </c>
    </row>
    <row r="25" spans="1:37" x14ac:dyDescent="0.2">
      <c r="A25">
        <v>24</v>
      </c>
      <c r="B25" s="32"/>
      <c r="C25" s="29"/>
      <c r="D25" s="1"/>
      <c r="E25" s="3"/>
      <c r="F25" s="3"/>
      <c r="G25" s="3"/>
      <c r="H25" s="12"/>
      <c r="I25" s="4"/>
      <c r="J25" s="4"/>
      <c r="K25" s="4"/>
      <c r="L25" s="17"/>
      <c r="M25" s="17"/>
      <c r="N25" s="5"/>
      <c r="O25" s="3"/>
      <c r="P25" s="8"/>
      <c r="Q25" s="8"/>
      <c r="R25" s="8"/>
      <c r="S25" s="8"/>
      <c r="T25" s="8"/>
      <c r="U25" s="1"/>
      <c r="V25" s="10"/>
      <c r="W25" s="1"/>
      <c r="X25" s="1"/>
      <c r="Y25" s="1"/>
      <c r="Z25" s="5"/>
      <c r="AB25" s="14">
        <v>252.6</v>
      </c>
      <c r="AC25" s="14">
        <v>272.7</v>
      </c>
      <c r="AD25" s="14">
        <v>291.08333333333331</v>
      </c>
      <c r="AE25" s="14">
        <v>306.74</v>
      </c>
      <c r="AG25">
        <v>355</v>
      </c>
      <c r="AH25" s="14">
        <v>247</v>
      </c>
      <c r="AI25" s="14">
        <v>-20.200000000000017</v>
      </c>
      <c r="AJ25" s="14">
        <v>-8.9499999999999886</v>
      </c>
      <c r="AK25" s="14">
        <v>-5.3833333333333258</v>
      </c>
    </row>
    <row r="26" spans="1:37" x14ac:dyDescent="0.2">
      <c r="A26">
        <v>25</v>
      </c>
      <c r="B26" s="32"/>
      <c r="C26" s="29"/>
      <c r="D26" s="1"/>
      <c r="E26" s="3"/>
      <c r="F26" s="3"/>
      <c r="G26" s="3"/>
      <c r="H26" s="12"/>
      <c r="I26" s="4"/>
      <c r="J26" s="4"/>
      <c r="K26" s="4"/>
      <c r="L26" s="17"/>
      <c r="M26" s="17"/>
      <c r="N26" s="5"/>
      <c r="O26" s="3"/>
      <c r="P26" s="8"/>
      <c r="Q26" s="8"/>
      <c r="R26" s="8"/>
      <c r="S26" s="8"/>
      <c r="T26" s="8"/>
      <c r="U26" s="1"/>
      <c r="V26" s="10"/>
      <c r="W26" s="1"/>
      <c r="X26" s="1"/>
      <c r="Y26" s="1"/>
      <c r="Z26" s="5"/>
      <c r="AB26" s="14">
        <v>2220.8000000000002</v>
      </c>
      <c r="AC26" s="14">
        <v>2431</v>
      </c>
      <c r="AD26" s="14">
        <v>2580.3333333333335</v>
      </c>
      <c r="AE26" s="14">
        <v>2602.7600000000002</v>
      </c>
      <c r="AG26">
        <v>2954</v>
      </c>
      <c r="AH26" s="14">
        <v>2215</v>
      </c>
      <c r="AI26" s="14">
        <v>-146.79999999999973</v>
      </c>
      <c r="AJ26" s="14">
        <v>-124.55000000000018</v>
      </c>
      <c r="AK26" s="14">
        <v>-17.099999999999909</v>
      </c>
    </row>
    <row r="27" spans="1:37" x14ac:dyDescent="0.2">
      <c r="A27">
        <v>26</v>
      </c>
      <c r="B27" s="32"/>
      <c r="C27" s="29"/>
      <c r="D27" s="1"/>
      <c r="E27" s="3"/>
      <c r="F27" s="3"/>
      <c r="G27" s="3"/>
      <c r="H27" s="12"/>
      <c r="I27" s="4"/>
      <c r="J27" s="4"/>
      <c r="K27" s="4"/>
      <c r="L27" s="17"/>
      <c r="M27" s="17"/>
      <c r="N27" s="5"/>
      <c r="O27" s="3"/>
      <c r="P27" s="8"/>
      <c r="Q27" s="8"/>
      <c r="R27" s="8"/>
      <c r="S27" s="8"/>
      <c r="T27" s="8"/>
      <c r="U27" s="1"/>
      <c r="V27" s="10"/>
      <c r="W27" s="1"/>
      <c r="X27" s="1"/>
      <c r="Y27" s="1"/>
      <c r="Z27" s="5"/>
      <c r="AB27" s="14">
        <v>548.6</v>
      </c>
      <c r="AC27" s="14">
        <v>561.20000000000005</v>
      </c>
      <c r="AD27" s="14">
        <v>581.5333333333333</v>
      </c>
      <c r="AE27" s="14">
        <v>579.34</v>
      </c>
      <c r="AG27">
        <v>631</v>
      </c>
      <c r="AH27" s="14">
        <v>541</v>
      </c>
      <c r="AI27" s="14">
        <v>-10.399999999999977</v>
      </c>
      <c r="AJ27" s="14">
        <v>-4.1999999999999318</v>
      </c>
      <c r="AK27" s="14">
        <v>-3.6166666666666742</v>
      </c>
    </row>
    <row r="28" spans="1:37" x14ac:dyDescent="0.2">
      <c r="A28">
        <v>27</v>
      </c>
      <c r="B28" s="32"/>
      <c r="C28" s="29"/>
      <c r="D28" s="1"/>
      <c r="E28" s="3"/>
      <c r="F28" s="3"/>
      <c r="G28" s="3"/>
      <c r="H28" s="12"/>
      <c r="I28" s="4"/>
      <c r="J28" s="4"/>
      <c r="K28" s="4"/>
      <c r="L28" s="17"/>
      <c r="M28" s="17"/>
      <c r="N28" s="5"/>
      <c r="O28" s="3"/>
      <c r="P28" s="8"/>
      <c r="Q28" s="8"/>
      <c r="R28" s="8"/>
      <c r="S28" s="8"/>
      <c r="T28" s="8"/>
      <c r="U28" s="1"/>
      <c r="V28" s="10"/>
      <c r="W28" s="1"/>
      <c r="X28" s="1"/>
      <c r="Y28" s="1"/>
      <c r="Z28" s="5"/>
      <c r="AB28" s="14">
        <v>925.72</v>
      </c>
      <c r="AC28" s="14">
        <v>928.68499999999983</v>
      </c>
      <c r="AD28" s="14">
        <v>919.01166666666677</v>
      </c>
      <c r="AE28" s="14">
        <v>889.22899999999993</v>
      </c>
      <c r="AG28">
        <v>969.8</v>
      </c>
      <c r="AH28" s="14">
        <v>915.3</v>
      </c>
      <c r="AI28" s="14">
        <v>-11.739999999999782</v>
      </c>
      <c r="AJ28" s="14">
        <v>0.18499999999960437</v>
      </c>
      <c r="AK28" s="14">
        <v>2.9733333333332439</v>
      </c>
    </row>
    <row r="29" spans="1:37" x14ac:dyDescent="0.2">
      <c r="A29">
        <v>28</v>
      </c>
      <c r="B29" s="32"/>
      <c r="C29" s="29"/>
      <c r="D29" s="1"/>
      <c r="E29" s="3"/>
      <c r="F29" s="3"/>
      <c r="G29" s="3"/>
      <c r="H29" s="12"/>
      <c r="I29" s="4"/>
      <c r="J29" s="4"/>
      <c r="K29" s="4"/>
      <c r="L29" s="17"/>
      <c r="M29" s="17"/>
      <c r="N29" s="5"/>
      <c r="O29" s="3"/>
      <c r="P29" s="8"/>
      <c r="Q29" s="8"/>
      <c r="R29" s="8"/>
      <c r="S29" s="8"/>
      <c r="T29" s="8"/>
      <c r="U29" s="1"/>
      <c r="V29" s="10"/>
      <c r="W29" s="1"/>
      <c r="X29" s="1"/>
      <c r="Y29" s="1"/>
      <c r="Z29" s="5"/>
      <c r="AB29" s="14">
        <v>550.79999999999995</v>
      </c>
      <c r="AC29" s="14">
        <v>570.20000000000005</v>
      </c>
      <c r="AD29" s="14">
        <v>601.83333333333337</v>
      </c>
      <c r="AE29" s="14">
        <v>600.97</v>
      </c>
      <c r="AG29">
        <v>658</v>
      </c>
      <c r="AH29" s="14">
        <v>540</v>
      </c>
      <c r="AI29" s="14">
        <v>-16.600000000000023</v>
      </c>
      <c r="AJ29" s="14">
        <v>-11.049999999999955</v>
      </c>
      <c r="AK29" s="14">
        <v>-1.8999999999999773</v>
      </c>
    </row>
    <row r="30" spans="1:37" x14ac:dyDescent="0.2">
      <c r="A30">
        <v>29</v>
      </c>
      <c r="B30" s="32"/>
      <c r="C30" s="29"/>
      <c r="D30" s="1"/>
      <c r="E30" s="3"/>
      <c r="F30" s="3"/>
      <c r="G30" s="3"/>
      <c r="H30" s="12"/>
      <c r="I30" s="4"/>
      <c r="J30" s="4"/>
      <c r="K30" s="4"/>
      <c r="L30" s="17"/>
      <c r="M30" s="17"/>
      <c r="N30" s="5"/>
      <c r="O30" s="3"/>
      <c r="P30" s="8"/>
      <c r="Q30" s="8"/>
      <c r="R30" s="8"/>
      <c r="S30" s="8"/>
      <c r="T30" s="8"/>
      <c r="U30" s="1"/>
      <c r="V30" s="10"/>
      <c r="W30" s="1"/>
      <c r="X30" s="1"/>
      <c r="Y30" s="1"/>
      <c r="Z30" s="5"/>
      <c r="AB30" s="14">
        <v>583.79999999999995</v>
      </c>
      <c r="AC30" s="14">
        <v>581.25</v>
      </c>
      <c r="AD30" s="14">
        <v>550.4</v>
      </c>
      <c r="AE30" s="14">
        <v>539.94000000000005</v>
      </c>
      <c r="AG30">
        <v>617</v>
      </c>
      <c r="AH30" s="14">
        <v>583</v>
      </c>
      <c r="AI30" s="14">
        <v>-1.6000000000000227</v>
      </c>
      <c r="AJ30" s="14">
        <v>8.6499999999999773</v>
      </c>
      <c r="AK30" s="14">
        <v>5.4166666666666288</v>
      </c>
    </row>
    <row r="31" spans="1:37" ht="19.5" thickBot="1" x14ac:dyDescent="0.25">
      <c r="A31">
        <v>30</v>
      </c>
      <c r="B31" s="34"/>
      <c r="C31" s="29"/>
      <c r="D31" s="1"/>
      <c r="E31" s="3"/>
      <c r="F31" s="3"/>
      <c r="G31" s="3"/>
      <c r="H31" s="12"/>
      <c r="I31" s="4"/>
      <c r="J31" s="4"/>
      <c r="K31" s="4"/>
      <c r="L31" s="17"/>
      <c r="M31" s="17"/>
      <c r="N31" s="5"/>
      <c r="O31" s="3"/>
      <c r="P31" s="8"/>
      <c r="Q31" s="8"/>
      <c r="R31" s="8"/>
      <c r="S31" s="8"/>
      <c r="T31" s="8"/>
      <c r="U31" s="1"/>
      <c r="V31" s="10"/>
      <c r="W31" s="1"/>
      <c r="X31" s="1"/>
      <c r="Y31" s="1"/>
      <c r="Z31" s="5"/>
      <c r="AB31" s="14">
        <v>480.4</v>
      </c>
      <c r="AC31" s="14">
        <v>501.8</v>
      </c>
      <c r="AD31" s="14">
        <v>511.03333333333336</v>
      </c>
      <c r="AE31" s="14">
        <v>534.5</v>
      </c>
      <c r="AG31">
        <v>626</v>
      </c>
      <c r="AH31" s="14">
        <v>473</v>
      </c>
      <c r="AI31" s="14">
        <v>-19.200000000000045</v>
      </c>
      <c r="AJ31" s="14">
        <v>-7.5</v>
      </c>
      <c r="AK31" s="14">
        <v>-5.0166666666665947</v>
      </c>
    </row>
    <row r="32" spans="1:37" x14ac:dyDescent="0.2">
      <c r="A32" s="25"/>
      <c r="B32" s="30"/>
      <c r="C32" s="27"/>
      <c r="D32" s="24"/>
      <c r="E32" s="24"/>
      <c r="F32" s="24"/>
      <c r="G32" s="24"/>
      <c r="H32" s="24"/>
      <c r="I32" s="24"/>
      <c r="J32" s="24"/>
      <c r="K32" s="24"/>
      <c r="L32" s="17">
        <v>12783450</v>
      </c>
      <c r="M32" s="18">
        <v>0</v>
      </c>
      <c r="N32" s="19">
        <v>0</v>
      </c>
    </row>
    <row r="33" spans="1:3" x14ac:dyDescent="0.4">
      <c r="A33" s="25"/>
      <c r="B33" s="25"/>
      <c r="C33" s="25"/>
    </row>
    <row r="34" spans="1:3" x14ac:dyDescent="0.4">
      <c r="A34" s="25"/>
      <c r="B34" s="25"/>
      <c r="C34" s="25"/>
    </row>
  </sheetData>
  <phoneticPr fontId="2"/>
  <conditionalFormatting sqref="U2:U30 O2:T31">
    <cfRule type="containsText" dxfId="47" priority="15" operator="containsText" text="下">
      <formula>NOT(ISERROR(SEARCH("下",O2)))</formula>
    </cfRule>
    <cfRule type="containsText" dxfId="46" priority="16" operator="containsText" text="上">
      <formula>NOT(ISERROR(SEARCH("上",O2)))</formula>
    </cfRule>
  </conditionalFormatting>
  <conditionalFormatting sqref="Z2:Z31">
    <cfRule type="cellIs" dxfId="45" priority="14" operator="greaterThan">
      <formula>0.01</formula>
    </cfRule>
  </conditionalFormatting>
  <conditionalFormatting sqref="U2:U30">
    <cfRule type="timePeriod" dxfId="44" priority="13" timePeriod="thisWeek">
      <formula>AND(TODAY()-ROUNDDOWN(U2,0)&lt;=WEEKDAY(TODAY())-1,ROUNDDOWN(U2,0)-TODAY()&lt;=7-WEEKDAY(TODAY()))</formula>
    </cfRule>
  </conditionalFormatting>
  <conditionalFormatting sqref="U31">
    <cfRule type="containsText" dxfId="43" priority="9" operator="containsText" text="下">
      <formula>NOT(ISERROR(SEARCH("下",U31)))</formula>
    </cfRule>
    <cfRule type="containsText" dxfId="42" priority="10" operator="containsText" text="上">
      <formula>NOT(ISERROR(SEARCH("上",U31)))</formula>
    </cfRule>
    <cfRule type="containsText" dxfId="41" priority="11" operator="containsText" text="下">
      <formula>NOT(ISERROR(SEARCH("下",U31)))</formula>
    </cfRule>
    <cfRule type="containsText" dxfId="40" priority="12" operator="containsText" text="下">
      <formula>NOT(ISERROR(SEARCH("下",U31)))</formula>
    </cfRule>
  </conditionalFormatting>
  <conditionalFormatting sqref="U31">
    <cfRule type="timePeriod" dxfId="39" priority="8" timePeriod="thisWeek">
      <formula>AND(TODAY()-ROUNDDOWN(U31,0)&lt;=WEEKDAY(TODAY())-1,ROUNDDOWN(U31,0)-TODAY()&lt;=7-WEEKDAY(TODAY()))</formula>
    </cfRule>
  </conditionalFormatting>
  <conditionalFormatting sqref="W2:W31">
    <cfRule type="cellIs" dxfId="38" priority="7" operator="between">
      <formula>1</formula>
      <formula>10</formula>
    </cfRule>
  </conditionalFormatting>
  <conditionalFormatting sqref="T2:T31 O2:O31">
    <cfRule type="cellIs" dxfId="37" priority="6" operator="equal">
      <formula>"◎"</formula>
    </cfRule>
  </conditionalFormatting>
  <conditionalFormatting sqref="Q2:S31">
    <cfRule type="cellIs" dxfId="36" priority="4" operator="equal">
      <formula>"中期線↑"</formula>
    </cfRule>
    <cfRule type="cellIs" dxfId="35" priority="5" operator="equal">
      <formula>"中期線割れ!"</formula>
    </cfRule>
  </conditionalFormatting>
  <conditionalFormatting sqref="R2:S31">
    <cfRule type="cellIs" dxfId="34" priority="2" operator="equal">
      <formula>"超長期線↑"</formula>
    </cfRule>
    <cfRule type="cellIs" dxfId="33" priority="3" operator="equal">
      <formula>"超長期線割れ!"</formula>
    </cfRule>
  </conditionalFormatting>
  <conditionalFormatting sqref="S2:S31">
    <cfRule type="cellIs" dxfId="32" priority="1" operator="equal">
      <formula>"鉄板監視"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B14A-9D55-475C-80F3-3F093C554112}">
  <dimension ref="A1:AM40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2" sqref="A2"/>
      <selection pane="bottomRight" activeCell="S24" sqref="S24"/>
    </sheetView>
  </sheetViews>
  <sheetFormatPr defaultRowHeight="18.75" x14ac:dyDescent="0.4"/>
  <cols>
    <col min="1" max="1" width="4.25" customWidth="1"/>
    <col min="2" max="2" width="11" bestFit="1" customWidth="1"/>
    <col min="3" max="3" width="31.75" bestFit="1" customWidth="1"/>
    <col min="4" max="4" width="7.125" customWidth="1"/>
    <col min="5" max="5" width="10.25" customWidth="1"/>
    <col min="6" max="10" width="9.125" bestFit="1" customWidth="1"/>
    <col min="11" max="11" width="23.125" customWidth="1"/>
    <col min="12" max="12" width="12" bestFit="1" customWidth="1"/>
    <col min="13" max="13" width="11.75" bestFit="1" customWidth="1"/>
    <col min="15" max="15" width="11.75" bestFit="1" customWidth="1"/>
    <col min="16" max="16" width="10.5" customWidth="1"/>
    <col min="17" max="17" width="12" customWidth="1"/>
    <col min="18" max="18" width="13.75" bestFit="1" customWidth="1"/>
    <col min="19" max="19" width="10.625" bestFit="1" customWidth="1"/>
    <col min="20" max="20" width="10.5" customWidth="1"/>
    <col min="21" max="21" width="9.75" customWidth="1"/>
    <col min="22" max="22" width="11.375" bestFit="1" customWidth="1"/>
    <col min="23" max="23" width="2.375" style="11" customWidth="1"/>
    <col min="27" max="27" width="11" bestFit="1" customWidth="1"/>
    <col min="28" max="39" width="9" hidden="1" customWidth="1"/>
  </cols>
  <sheetData>
    <row r="1" spans="1:38" x14ac:dyDescent="0.4">
      <c r="C1" s="35"/>
      <c r="D1" s="35"/>
      <c r="F1" s="36" t="s">
        <v>3</v>
      </c>
      <c r="G1" s="36" t="s">
        <v>4</v>
      </c>
      <c r="H1" s="36" t="s">
        <v>397</v>
      </c>
      <c r="M1" s="36" t="s">
        <v>3</v>
      </c>
      <c r="N1" s="36" t="s">
        <v>4</v>
      </c>
      <c r="O1" s="36" t="s">
        <v>397</v>
      </c>
      <c r="W1"/>
    </row>
    <row r="2" spans="1:38" x14ac:dyDescent="0.4">
      <c r="C2" s="37"/>
      <c r="E2" s="1" t="s">
        <v>398</v>
      </c>
      <c r="F2" s="38">
        <f>_xll.RssIndexMarket("N225", "現在値")</f>
        <v>30500.05</v>
      </c>
      <c r="G2" s="39">
        <f>_xll.RssIndexMarket("N225", "前日比")</f>
        <v>176.71</v>
      </c>
      <c r="H2" s="39">
        <f>_xll.RssIndexMarket("N225", "前日比率")</f>
        <v>0.57999999999999996</v>
      </c>
      <c r="L2" s="1" t="s">
        <v>399</v>
      </c>
      <c r="M2" s="38">
        <f>_xll.RssIndexMarket("DJIA", "現在値")</f>
        <v>34584.879999999997</v>
      </c>
      <c r="N2" s="39">
        <f>_xll.RssIndexMarket("DJIA", "前日比")</f>
        <v>-166.44</v>
      </c>
      <c r="O2" s="39">
        <f>_xll.RssIndexMarket("DJIA", "前日比率")</f>
        <v>-0.48</v>
      </c>
      <c r="W2"/>
    </row>
    <row r="3" spans="1:38" x14ac:dyDescent="0.4">
      <c r="C3" s="37"/>
      <c r="E3" s="1" t="s">
        <v>400</v>
      </c>
      <c r="F3" s="38">
        <f>_xll.RssIndexMarket("TOPX", "現在値")</f>
        <v>2100.17</v>
      </c>
      <c r="G3" s="39">
        <f>_xll.RssIndexMarket("TOPX", "前日比")</f>
        <v>10.01</v>
      </c>
      <c r="H3" s="39">
        <f>_xll.RssIndexMarket("TOPX", "前日比率")</f>
        <v>0.48</v>
      </c>
      <c r="L3" s="1" t="s">
        <v>401</v>
      </c>
      <c r="M3" s="38">
        <f>_xll.RssIndexMarket("SP500", "現在値")</f>
        <v>4432.99</v>
      </c>
      <c r="N3" s="39">
        <f>_xll.RssIndexMarket("SP500", "前日比")</f>
        <v>-40.76</v>
      </c>
      <c r="O3" s="39">
        <f>_xll.RssIndexMarket("SP500", "前日比率")</f>
        <v>-0.91</v>
      </c>
      <c r="W3"/>
    </row>
    <row r="4" spans="1:38" x14ac:dyDescent="0.4">
      <c r="C4" s="37"/>
      <c r="E4" s="1" t="s">
        <v>402</v>
      </c>
      <c r="F4" s="38">
        <f>_xll.RssIndexMarket("MTHR", "現在値")</f>
        <v>1165.1199999999999</v>
      </c>
      <c r="G4" s="39">
        <f>_xll.RssIndexMarket("MTHR", "前日比")</f>
        <v>23.84</v>
      </c>
      <c r="H4" s="39">
        <f>_xll.RssIndexMarket("MTHR", "前日比率")</f>
        <v>2.09</v>
      </c>
      <c r="L4" s="1" t="s">
        <v>403</v>
      </c>
      <c r="M4" s="38">
        <f>_xll.RssIndexMarket("NQ", "現在値")</f>
        <v>15043.968000000001</v>
      </c>
      <c r="N4" s="39">
        <f>_xll.RssIndexMarket("NQ", "前日比")</f>
        <v>-137.95599999999999</v>
      </c>
      <c r="O4" s="39">
        <f>_xll.RssIndexMarket("NQ", "前日比率")</f>
        <v>-0.91</v>
      </c>
      <c r="W4"/>
    </row>
    <row r="5" spans="1:38" x14ac:dyDescent="0.4">
      <c r="C5" s="37"/>
      <c r="E5" s="1" t="s">
        <v>404</v>
      </c>
      <c r="F5" s="38">
        <f>_xll.RssFXMarket("USD/JPY", "現在値(Bid)")</f>
        <v>109.57899999999999</v>
      </c>
      <c r="G5" s="40">
        <f>_xll.RssFXMarket("USD/JPY", "前日比(Bid)")</f>
        <v>-0.39600000000000002</v>
      </c>
      <c r="H5" s="40">
        <f>G5/_xll.RssFXMarket("USD/JPY", "前日終値(Bid)")*100</f>
        <v>-0.36008183678108663</v>
      </c>
      <c r="L5" s="1" t="s">
        <v>405</v>
      </c>
      <c r="M5" s="38">
        <f>_xll.RssIndexMarket("SSEC", "現在値")</f>
        <v>3613.9663</v>
      </c>
      <c r="N5" s="39">
        <f>_xll.RssIndexMarket("SSEC", "前日比")</f>
        <v>6.8741000000000003</v>
      </c>
      <c r="O5" s="39">
        <f>_xll.RssIndexMarket("SSEC", "前日比率")</f>
        <v>0.19057199999999999</v>
      </c>
      <c r="W5"/>
    </row>
    <row r="7" spans="1:38" x14ac:dyDescent="0.4">
      <c r="A7" t="s">
        <v>301</v>
      </c>
      <c r="B7" s="20" t="s">
        <v>0</v>
      </c>
      <c r="C7" s="21" t="s">
        <v>1</v>
      </c>
      <c r="D7" s="22" t="s">
        <v>2</v>
      </c>
      <c r="E7" s="22" t="s">
        <v>7</v>
      </c>
      <c r="F7" s="22" t="s">
        <v>3</v>
      </c>
      <c r="G7" s="22" t="s">
        <v>4</v>
      </c>
      <c r="H7" s="22" t="s">
        <v>5</v>
      </c>
      <c r="I7" s="22" t="s">
        <v>12</v>
      </c>
      <c r="J7" s="22" t="s">
        <v>13</v>
      </c>
      <c r="K7" s="22" t="s">
        <v>309</v>
      </c>
      <c r="L7" s="22" t="s">
        <v>16</v>
      </c>
      <c r="M7" s="22" t="s">
        <v>14</v>
      </c>
      <c r="N7" s="22" t="s">
        <v>15</v>
      </c>
      <c r="O7" s="22" t="s">
        <v>6</v>
      </c>
      <c r="P7" s="22" t="s">
        <v>24</v>
      </c>
      <c r="Q7" s="22" t="s">
        <v>323</v>
      </c>
      <c r="R7" s="22" t="s">
        <v>372</v>
      </c>
      <c r="S7" s="22" t="s">
        <v>406</v>
      </c>
      <c r="T7" s="22" t="s">
        <v>324</v>
      </c>
      <c r="U7" s="22" t="s">
        <v>311</v>
      </c>
      <c r="V7" s="22" t="s">
        <v>9</v>
      </c>
      <c r="W7" s="9"/>
      <c r="X7" s="22" t="s">
        <v>10</v>
      </c>
      <c r="Y7" s="22" t="s">
        <v>11</v>
      </c>
      <c r="Z7" s="22" t="s">
        <v>8</v>
      </c>
      <c r="AA7" s="22" t="s">
        <v>17</v>
      </c>
      <c r="AC7" s="7" t="s">
        <v>20</v>
      </c>
      <c r="AD7" s="7" t="s">
        <v>21</v>
      </c>
      <c r="AE7" s="7" t="s">
        <v>22</v>
      </c>
      <c r="AF7" s="7" t="s">
        <v>23</v>
      </c>
      <c r="AH7" s="13" t="s">
        <v>310</v>
      </c>
      <c r="AI7" s="13" t="s">
        <v>316</v>
      </c>
      <c r="AJ7" s="13" t="s">
        <v>325</v>
      </c>
      <c r="AK7" s="13" t="s">
        <v>319</v>
      </c>
      <c r="AL7" s="13" t="s">
        <v>320</v>
      </c>
    </row>
    <row r="8" spans="1:38" x14ac:dyDescent="0.2">
      <c r="A8">
        <v>1</v>
      </c>
      <c r="B8" s="2">
        <v>9101</v>
      </c>
      <c r="C8" s="1" t="str">
        <f>_xll.RssMarket(B8, "銘柄名称")</f>
        <v>日本郵船</v>
      </c>
      <c r="D8" s="1" t="str">
        <f>_xll.RssMarket(B8, "市場部略称")</f>
        <v>東１</v>
      </c>
      <c r="E8" s="3">
        <f>_xll.RssMarket(B8, "時価総額")</f>
        <v>1760070</v>
      </c>
      <c r="F8" s="3">
        <f>_xll.RssMarket(B8, "現在値")</f>
        <v>10350</v>
      </c>
      <c r="G8" s="3">
        <f>_xll.RssMarket(B8, "前日比")</f>
        <v>290</v>
      </c>
      <c r="H8" s="12">
        <f>_xll.RssMarket(B8, "前日比率")</f>
        <v>2.88</v>
      </c>
      <c r="I8" s="4">
        <v>100</v>
      </c>
      <c r="J8" s="4">
        <v>7290</v>
      </c>
      <c r="K8" s="4" t="s">
        <v>326</v>
      </c>
      <c r="L8" s="17">
        <f t="shared" ref="L8:L36" si="0">IF(ISERROR(F8*I8),"",F8*I8)</f>
        <v>1035000</v>
      </c>
      <c r="M8" s="17">
        <f t="shared" ref="M8:M36" si="1">IF(ISERROR(L8-I8*J8),"",L8-I8*J8)</f>
        <v>306000</v>
      </c>
      <c r="N8" s="5">
        <f t="shared" ref="N8:N28" si="2">IF(ISERROR(M8/(I8*J8)),"",M8/(I8*J8))</f>
        <v>0.41975308641975306</v>
      </c>
      <c r="O8" s="3">
        <f>_xll.RssMarket(B8, "出来高")</f>
        <v>10649600</v>
      </c>
      <c r="P8" s="8" t="str">
        <f>IF(ISERROR(IF(AND(F8&gt;AD8,F8&gt;AE8,AD8&gt;AE8),"上昇",IF(AND(F8&lt;AD8,F8&lt;AE8,AD8&lt;AE8),"下落",IF(F8&gt;0,"-")))),"",IF(AND(F8&gt;AD8,F8&gt;AE8,AD8&gt;AE8),"上昇",IF(AND(F8&lt;AD8,F8&lt;AE8,AD8&lt;AE8),"下落",IF(F8&gt;0,"-"))))</f>
        <v>上昇</v>
      </c>
      <c r="Q8" s="8" t="str">
        <f>IF(ISERROR(IF(AND(F8&lt;AD8,AI8&gt;AD8),"中期線割れ!",IF(F8&lt;AD8,"中期線↓",IF(F8&gt;AD8,"中期線↑")))),"",IF(AND(F8&lt;AD8,AI8&gt;AD8),"中期線割れ!",IF(F8&lt;AD8,"中期線↓",IF(F8&gt;AD8,"中期線↑"))))</f>
        <v>中期線↑</v>
      </c>
      <c r="R8" s="8" t="str">
        <f>IF(ISERROR(IF(AND(F8&lt;AF8,AI8&gt;AF8),"超長期線割れ!",IF(F8&lt;AF8,"超長期線↓",IF(F8&gt;AF8,"超長期線↑")))),"",IF(AND(F8&lt;AF8,AI8&gt;AF8),"超長期線割れ!",IF(F8&lt;AF8,"超長期線↓",IF(F8&gt;AF8,"超長期線↑"))))</f>
        <v>超長期線↑</v>
      </c>
      <c r="S8" s="41">
        <f t="shared" ref="S8:S37" si="3">IF(ISERROR((F8-AD8)/AD8),"",(F8-AD8)/AD8)</f>
        <v>0.13145668215359388</v>
      </c>
      <c r="T8" s="8" t="str">
        <f>IF(ISERROR(IF(AND(AJ8&lt;0,AK8&gt;0,AL8&gt;0,AD8&gt;AE8),"鉄板監視",IF(F8&gt;0,"-"))),"",IF(AND(AJ8&lt;0,AK8&gt;0,AL8&gt;0,AD8&gt;AE8),"鉄板監視",IF(F8&gt;0,"-")))</f>
        <v>-</v>
      </c>
      <c r="U8" s="8" t="str">
        <f t="shared" ref="U8:U36" si="4">IF(F8&gt;AH8,"◎","-")</f>
        <v>-</v>
      </c>
      <c r="V8" s="1" t="str">
        <f>_xll.RssMarket(B8, "決算発表日")</f>
        <v>-</v>
      </c>
      <c r="W8" s="10"/>
      <c r="X8" s="1">
        <f>_xll.RssMarket(B8, "PER")</f>
        <v>3.49</v>
      </c>
      <c r="Y8" s="1">
        <f>_xll.RssMarket(B8, "PBR")</f>
        <v>2.79</v>
      </c>
      <c r="Z8" s="1">
        <f>_xll.RssMarket(B8, "配当")</f>
        <v>700</v>
      </c>
      <c r="AA8" s="5">
        <f t="shared" ref="AA8:AA36" si="5">IF(ISERROR(Z8/F8),"",Z8/F8)</f>
        <v>6.7632850241545889E-2</v>
      </c>
      <c r="AC8" s="14">
        <f>終値シート!$C$307</f>
        <v>10110</v>
      </c>
      <c r="AD8" s="14">
        <f>終値シート!C$308</f>
        <v>9147.5</v>
      </c>
      <c r="AE8" s="14">
        <f>終値シート!C$309</f>
        <v>7204</v>
      </c>
      <c r="AF8" s="14">
        <f>終値シート!C$310</f>
        <v>6187.05</v>
      </c>
      <c r="AH8">
        <f>_xll.RssMarket(B8, "年初来高値")</f>
        <v>10710</v>
      </c>
      <c r="AI8" s="14">
        <f>終値シート!$C$303</f>
        <v>10060</v>
      </c>
      <c r="AJ8" s="14">
        <f>終値シート!$C$314</f>
        <v>286</v>
      </c>
      <c r="AK8" s="14">
        <f>終値シート!$C$315</f>
        <v>517.5</v>
      </c>
      <c r="AL8" s="14">
        <f>終値シート!$C$316</f>
        <v>390.16666666666697</v>
      </c>
    </row>
    <row r="9" spans="1:38" x14ac:dyDescent="0.2">
      <c r="A9">
        <v>2</v>
      </c>
      <c r="B9" s="2">
        <v>9983</v>
      </c>
      <c r="C9" s="1" t="str">
        <f>_xll.RssMarket(B9, "銘柄名称")</f>
        <v>ファーストリテイリング</v>
      </c>
      <c r="D9" s="1" t="str">
        <f>_xll.RssMarket(B9, "市場部略称")</f>
        <v>東１</v>
      </c>
      <c r="E9" s="3">
        <f>_xll.RssMarket(B9, "時価総額")</f>
        <v>8102966</v>
      </c>
      <c r="F9" s="3">
        <f>_xll.RssMarket(B9, "現在値")</f>
        <v>76390</v>
      </c>
      <c r="G9" s="3">
        <f>_xll.RssMarket(B9, "前日比")</f>
        <v>-270</v>
      </c>
      <c r="H9" s="12">
        <f>_xll.RssMarket(B9, "前日比率")</f>
        <v>-0.35</v>
      </c>
      <c r="I9" s="4">
        <v>100</v>
      </c>
      <c r="J9" s="4">
        <v>72050</v>
      </c>
      <c r="K9" s="4" t="s">
        <v>327</v>
      </c>
      <c r="L9" s="17">
        <f t="shared" si="0"/>
        <v>7639000</v>
      </c>
      <c r="M9" s="17">
        <f t="shared" si="1"/>
        <v>434000</v>
      </c>
      <c r="N9" s="5">
        <f t="shared" si="2"/>
        <v>6.0235947258848024E-2</v>
      </c>
      <c r="O9" s="3">
        <f>_xll.RssMarket(B9, "出来高")</f>
        <v>541000</v>
      </c>
      <c r="P9" s="8" t="str">
        <f t="shared" ref="P9:P37" si="6">IF(ISERROR(IF(AND(F9&gt;AD9,F9&gt;AE9,AD9&gt;AE9),"上昇",IF(AND(F9&lt;AD9,F9&lt;AE9,AD9&lt;AE9),"下落",IF(F9&gt;0,"-")))),"",IF(AND(F9&gt;AD9,F9&gt;AE9,AD9&gt;AE9),"上昇",IF(AND(F9&lt;AD9,F9&lt;AE9,AD9&lt;AE9),"下落",IF(F9&gt;0,"-"))))</f>
        <v>-</v>
      </c>
      <c r="Q9" s="8" t="str">
        <f t="shared" ref="Q9:Q37" si="7">IF(ISERROR(IF(AND(F9&lt;AD9,AI9&gt;AD9),"中期線割れ!",IF(F9&lt;AD9,"中期線↓",IF(F9&gt;AD9,"中期線↑")))),"",IF(AND(F9&lt;AD9,AI9&gt;AD9),"中期線割れ!",IF(F9&lt;AD9,"中期線↓",IF(F9&gt;AD9,"中期線↑"))))</f>
        <v>中期線↑</v>
      </c>
      <c r="R9" s="8" t="str">
        <f t="shared" ref="R9:R37" si="8">IF(ISERROR(IF(AND(F9&lt;AF9,AI9&gt;AF9),"超長期線割れ!",IF(F9&lt;AF9,"超長期線↓",IF(F9&gt;AF9,"超長期線↑")))),"",IF(AND(F9&lt;AF9,AI9&gt;AF9),"超長期線割れ!",IF(F9&lt;AF9,"超長期線↓",IF(F9&gt;AF9,"超長期線↑"))))</f>
        <v>超長期線↓</v>
      </c>
      <c r="S9" s="41">
        <f t="shared" si="3"/>
        <v>2.5327839147416882E-2</v>
      </c>
      <c r="T9" s="8" t="str">
        <f t="shared" ref="T9:T37" si="9">IF(ISERROR(IF(AND(AJ9&lt;0,AK9&gt;0,AL9&gt;0,AD9&gt;AE9),"鉄板監視",IF(F9&gt;0,"-"))),"",IF(AND(AJ9&lt;0,AK9&gt;0,AL9&gt;0,AD9&gt;AE9),"鉄板監視",IF(F9&gt;0,"-")))</f>
        <v>-</v>
      </c>
      <c r="U9" s="8" t="str">
        <f t="shared" si="4"/>
        <v>-</v>
      </c>
      <c r="V9" s="1" t="str">
        <f>_xll.RssMarket(B9, "決算発表日")</f>
        <v>2021/10/14</v>
      </c>
      <c r="W9" s="10"/>
      <c r="X9" s="1">
        <f>_xll.RssMarket(B9, "PER")</f>
        <v>47.28</v>
      </c>
      <c r="Y9" s="1">
        <f>_xll.RssMarket(B9, "PBR")</f>
        <v>7.38</v>
      </c>
      <c r="Z9" s="1">
        <f>_xll.RssMarket(B9, "配当")</f>
        <v>480</v>
      </c>
      <c r="AA9" s="5">
        <f t="shared" si="5"/>
        <v>6.2835449666186673E-3</v>
      </c>
      <c r="AC9" s="14">
        <f>終値シート!$D$307</f>
        <v>76038</v>
      </c>
      <c r="AD9" s="14">
        <f>終値シート!D$308</f>
        <v>74503</v>
      </c>
      <c r="AE9" s="14">
        <f>終値シート!D$309</f>
        <v>76589.833333333328</v>
      </c>
      <c r="AF9" s="14">
        <f>終値シート!D$310</f>
        <v>80469.2</v>
      </c>
      <c r="AH9">
        <f>_xll.RssMarket(B9, "年初来高値")</f>
        <v>110500</v>
      </c>
      <c r="AI9" s="14">
        <f>終値シート!$D$303</f>
        <v>76660</v>
      </c>
      <c r="AJ9" s="14">
        <f>終値シート!$D$314</f>
        <v>90</v>
      </c>
      <c r="AK9" s="14">
        <f>終値シート!$D$315</f>
        <v>736.5</v>
      </c>
      <c r="AL9" s="14">
        <f>終値シート!$D$316</f>
        <v>-435.66666666667152</v>
      </c>
    </row>
    <row r="10" spans="1:38" x14ac:dyDescent="0.2">
      <c r="A10">
        <v>3</v>
      </c>
      <c r="B10" s="2">
        <v>9984</v>
      </c>
      <c r="C10" s="1" t="str">
        <f>_xll.RssMarket(B10, "銘柄名称")</f>
        <v>ソフトバンクグループ</v>
      </c>
      <c r="D10" s="1" t="str">
        <f>_xll.RssMarket(B10, "市場部略称")</f>
        <v>東１</v>
      </c>
      <c r="E10" s="3">
        <f>_xll.RssMarket(B10, "時価総額")</f>
        <v>11476594</v>
      </c>
      <c r="F10" s="3">
        <f>_xll.RssMarket(B10, "現在値")</f>
        <v>6661</v>
      </c>
      <c r="G10" s="3">
        <f>_xll.RssMarket(B10, "前日比")</f>
        <v>119</v>
      </c>
      <c r="H10" s="12">
        <f>_xll.RssMarket(B10, "前日比率")</f>
        <v>1.82</v>
      </c>
      <c r="I10" s="4">
        <v>100</v>
      </c>
      <c r="J10" s="4">
        <v>6152</v>
      </c>
      <c r="K10" s="4" t="s">
        <v>328</v>
      </c>
      <c r="L10" s="17">
        <f t="shared" si="0"/>
        <v>666100</v>
      </c>
      <c r="M10" s="17">
        <f t="shared" si="1"/>
        <v>50900</v>
      </c>
      <c r="N10" s="5">
        <f t="shared" si="2"/>
        <v>8.2737321196358904E-2</v>
      </c>
      <c r="O10" s="3">
        <f>_xll.RssMarket(B10, "出来高")</f>
        <v>23014900</v>
      </c>
      <c r="P10" s="8" t="str">
        <f t="shared" si="6"/>
        <v>-</v>
      </c>
      <c r="Q10" s="8" t="str">
        <f t="shared" si="7"/>
        <v>中期線↑</v>
      </c>
      <c r="R10" s="8" t="str">
        <f t="shared" si="8"/>
        <v>超長期線↓</v>
      </c>
      <c r="S10" s="41">
        <f t="shared" si="3"/>
        <v>2.0467567484756623E-2</v>
      </c>
      <c r="T10" s="8" t="str">
        <f t="shared" si="9"/>
        <v>-</v>
      </c>
      <c r="U10" s="8" t="str">
        <f t="shared" si="4"/>
        <v>-</v>
      </c>
      <c r="V10" s="1" t="str">
        <f>_xll.RssMarket(B10, "決算発表日")</f>
        <v>-</v>
      </c>
      <c r="W10" s="10"/>
      <c r="X10" s="1">
        <f>_xll.RssMarket(B10, "PER")</f>
        <v>8.77</v>
      </c>
      <c r="Y10" s="1">
        <f>_xll.RssMarket(B10, "PBR")</f>
        <v>1.19</v>
      </c>
      <c r="Z10" s="1">
        <f>_xll.RssMarket(B10, "配当")</f>
        <v>44</v>
      </c>
      <c r="AA10" s="5">
        <f t="shared" si="5"/>
        <v>6.6056147725566733E-3</v>
      </c>
      <c r="AC10" s="14">
        <f>終値シート!$E$307</f>
        <v>6790.8</v>
      </c>
      <c r="AD10" s="14">
        <f>終値シート!E$308</f>
        <v>6527.4</v>
      </c>
      <c r="AE10" s="14">
        <f>終値シート!E$309</f>
        <v>6957.8833333333332</v>
      </c>
      <c r="AF10" s="14">
        <f>終値シート!E$310</f>
        <v>7636.07</v>
      </c>
      <c r="AH10">
        <f>_xll.RssMarket(B10, "年初来高値")</f>
        <v>10695</v>
      </c>
      <c r="AI10" s="14">
        <f>終値シート!$E$303</f>
        <v>6542</v>
      </c>
      <c r="AJ10" s="14">
        <f>終値シート!$E$314</f>
        <v>-175.59999999999945</v>
      </c>
      <c r="AK10" s="14">
        <f>終値シート!$E$315</f>
        <v>101.54999999999927</v>
      </c>
      <c r="AL10" s="14">
        <f>終値シート!$E$316</f>
        <v>-84.116666666666788</v>
      </c>
    </row>
    <row r="11" spans="1:38" x14ac:dyDescent="0.2">
      <c r="A11">
        <v>4</v>
      </c>
      <c r="B11" s="2">
        <v>9104</v>
      </c>
      <c r="C11" s="1" t="str">
        <f>_xll.RssMarket(B11, "銘柄名称")</f>
        <v>商船三井</v>
      </c>
      <c r="D11" s="1" t="str">
        <f>_xll.RssMarket(B11, "市場部略称")</f>
        <v>東１</v>
      </c>
      <c r="E11" s="3">
        <f>_xll.RssMarket(B11, "時価総額")</f>
        <v>1145971</v>
      </c>
      <c r="F11" s="3">
        <f>_xll.RssMarket(B11, "現在値")</f>
        <v>9500</v>
      </c>
      <c r="G11" s="3">
        <f>_xll.RssMarket(B11, "前日比")</f>
        <v>290</v>
      </c>
      <c r="H11" s="12">
        <f>_xll.RssMarket(B11, "前日比率")</f>
        <v>3.15</v>
      </c>
      <c r="I11" s="4">
        <v>100</v>
      </c>
      <c r="J11" s="4">
        <v>6460</v>
      </c>
      <c r="K11" s="4" t="s">
        <v>327</v>
      </c>
      <c r="L11" s="17">
        <f t="shared" si="0"/>
        <v>950000</v>
      </c>
      <c r="M11" s="17">
        <f t="shared" si="1"/>
        <v>304000</v>
      </c>
      <c r="N11" s="5">
        <f t="shared" si="2"/>
        <v>0.47058823529411764</v>
      </c>
      <c r="O11" s="3">
        <f>_xll.RssMarket(B11, "出来高")</f>
        <v>5845600</v>
      </c>
      <c r="P11" s="8" t="str">
        <f t="shared" si="6"/>
        <v>上昇</v>
      </c>
      <c r="Q11" s="8" t="str">
        <f t="shared" si="7"/>
        <v>中期線↑</v>
      </c>
      <c r="R11" s="8" t="str">
        <f t="shared" si="8"/>
        <v>超長期線↑</v>
      </c>
      <c r="S11" s="41">
        <f t="shared" si="3"/>
        <v>0.12339620410335245</v>
      </c>
      <c r="T11" s="8" t="str">
        <f t="shared" si="9"/>
        <v>-</v>
      </c>
      <c r="U11" s="8" t="str">
        <f t="shared" si="4"/>
        <v>-</v>
      </c>
      <c r="V11" s="1" t="str">
        <f>_xll.RssMarket(B11, "決算発表日")</f>
        <v>-</v>
      </c>
      <c r="W11" s="10"/>
      <c r="X11" s="1">
        <f>_xll.RssMarket(B11, "PER")</f>
        <v>3.39</v>
      </c>
      <c r="Y11" s="1">
        <f>_xll.RssMarket(B11, "PBR")</f>
        <v>1.96</v>
      </c>
      <c r="Z11" s="1">
        <f>_xll.RssMarket(B11, "配当")</f>
        <v>550</v>
      </c>
      <c r="AA11" s="5">
        <f t="shared" si="5"/>
        <v>5.7894736842105263E-2</v>
      </c>
      <c r="AC11" s="14">
        <f>終値シート!$F$307</f>
        <v>9232</v>
      </c>
      <c r="AD11" s="14">
        <f>終値シート!F$308</f>
        <v>8456.5</v>
      </c>
      <c r="AE11" s="14">
        <f>終値シート!F$309</f>
        <v>6648.083333333333</v>
      </c>
      <c r="AF11" s="14">
        <f>終値シート!F$310</f>
        <v>5820</v>
      </c>
      <c r="AH11">
        <f>_xll.RssMarket(B11, "年初来高値")</f>
        <v>9680</v>
      </c>
      <c r="AI11" s="14">
        <f>終値シート!$F$303</f>
        <v>9210</v>
      </c>
      <c r="AJ11" s="14">
        <f>終値シート!$F$314</f>
        <v>268</v>
      </c>
      <c r="AK11" s="14">
        <f>終値シート!$F$315</f>
        <v>526</v>
      </c>
      <c r="AL11" s="14">
        <f>終値シート!$F$316</f>
        <v>349</v>
      </c>
    </row>
    <row r="12" spans="1:38" x14ac:dyDescent="0.2">
      <c r="A12">
        <v>5</v>
      </c>
      <c r="B12" s="2">
        <v>7201</v>
      </c>
      <c r="C12" s="1" t="str">
        <f>_xll.RssMarket(B12, "銘柄名称")</f>
        <v>日産自動車</v>
      </c>
      <c r="D12" s="1" t="str">
        <f>_xll.RssMarket(B12, "市場部略称")</f>
        <v>東１</v>
      </c>
      <c r="E12" s="3">
        <f>_xll.RssMarket(B12, "時価総額")</f>
        <v>2417203</v>
      </c>
      <c r="F12" s="3">
        <f>_xll.RssMarket(B12, "現在値")</f>
        <v>572.70000000000005</v>
      </c>
      <c r="G12" s="3">
        <f>_xll.RssMarket(B12, "前日比")</f>
        <v>1.4</v>
      </c>
      <c r="H12" s="12">
        <f>_xll.RssMarket(B12, "前日比率")</f>
        <v>0.25</v>
      </c>
      <c r="I12" s="4">
        <v>100</v>
      </c>
      <c r="J12" s="4">
        <v>524.70000000000005</v>
      </c>
      <c r="K12" s="4"/>
      <c r="L12" s="17">
        <f t="shared" si="0"/>
        <v>57270.000000000007</v>
      </c>
      <c r="M12" s="17">
        <f t="shared" si="1"/>
        <v>4800</v>
      </c>
      <c r="N12" s="5">
        <f t="shared" si="2"/>
        <v>9.1480846197827315E-2</v>
      </c>
      <c r="O12" s="3">
        <f>_xll.RssMarket(B12, "出来高")</f>
        <v>15182400</v>
      </c>
      <c r="P12" s="8" t="str">
        <f t="shared" si="6"/>
        <v>-</v>
      </c>
      <c r="Q12" s="8" t="str">
        <f t="shared" si="7"/>
        <v>中期線↑</v>
      </c>
      <c r="R12" s="8" t="str">
        <f t="shared" si="8"/>
        <v>超長期線↑</v>
      </c>
      <c r="S12" s="41">
        <f t="shared" si="3"/>
        <v>4.0410592659473939E-3</v>
      </c>
      <c r="T12" s="8" t="str">
        <f t="shared" si="9"/>
        <v>-</v>
      </c>
      <c r="U12" s="8" t="str">
        <f t="shared" si="4"/>
        <v>-</v>
      </c>
      <c r="V12" s="1" t="str">
        <f>_xll.RssMarket(B12, "決算発表日")</f>
        <v>-</v>
      </c>
      <c r="W12" s="10"/>
      <c r="X12" s="1">
        <f>_xll.RssMarket(B12, "PER")</f>
        <v>37.43</v>
      </c>
      <c r="Y12" s="1">
        <f>_xll.RssMarket(B12, "PBR")</f>
        <v>0.56000000000000005</v>
      </c>
      <c r="Z12" s="1">
        <f>_xll.RssMarket(B12, "配当")</f>
        <v>0</v>
      </c>
      <c r="AA12" s="5">
        <f t="shared" si="5"/>
        <v>0</v>
      </c>
      <c r="AC12" s="14">
        <f>終値シート!$G$307</f>
        <v>572.01999999999987</v>
      </c>
      <c r="AD12" s="14">
        <f>終値シート!G$308</f>
        <v>570.39499999999998</v>
      </c>
      <c r="AE12" s="14">
        <f>終値シート!G$309</f>
        <v>577.96333333333325</v>
      </c>
      <c r="AF12" s="14">
        <f>終値シート!G$310</f>
        <v>565.87699999999973</v>
      </c>
      <c r="AH12">
        <f>_xll.RssMarket(B12, "年初来高値")</f>
        <v>664.5</v>
      </c>
      <c r="AI12" s="14">
        <f>終値シート!$G$303</f>
        <v>571.29999999999995</v>
      </c>
      <c r="AJ12" s="14">
        <f>終値シート!$G$314</f>
        <v>-3.9800000000001319</v>
      </c>
      <c r="AK12" s="14">
        <f>終値シート!$G$315</f>
        <v>0.78499999999996817</v>
      </c>
      <c r="AL12" s="14">
        <f>終値シート!$G$316</f>
        <v>2.1299999999998818</v>
      </c>
    </row>
    <row r="13" spans="1:38" x14ac:dyDescent="0.2">
      <c r="A13">
        <v>6</v>
      </c>
      <c r="B13" s="2">
        <v>5020</v>
      </c>
      <c r="C13" s="1" t="str">
        <f>_xll.RssMarket(B13, "銘柄名称")</f>
        <v>ＥＮＥＯＳホールディングス</v>
      </c>
      <c r="D13" s="1" t="str">
        <f>_xll.RssMarket(B13, "市場部略称")</f>
        <v>東１</v>
      </c>
      <c r="E13" s="3">
        <f>_xll.RssMarket(B13, "時価総額")</f>
        <v>1504988</v>
      </c>
      <c r="F13" s="3">
        <f>_xll.RssMarket(B13, "現在値")</f>
        <v>465.9</v>
      </c>
      <c r="G13" s="3">
        <f>_xll.RssMarket(B13, "前日比")</f>
        <v>0.9</v>
      </c>
      <c r="H13" s="12">
        <f>_xll.RssMarket(B13, "前日比率")</f>
        <v>0.19</v>
      </c>
      <c r="I13" s="4">
        <v>100</v>
      </c>
      <c r="J13" s="4">
        <v>416.3</v>
      </c>
      <c r="K13" s="4"/>
      <c r="L13" s="17">
        <f t="shared" si="0"/>
        <v>46590</v>
      </c>
      <c r="M13" s="17">
        <f t="shared" si="1"/>
        <v>4960</v>
      </c>
      <c r="N13" s="5">
        <f t="shared" si="2"/>
        <v>0.11914484746576988</v>
      </c>
      <c r="O13" s="3">
        <f>_xll.RssMarket(B13, "出来高")</f>
        <v>27085000</v>
      </c>
      <c r="P13" s="8" t="str">
        <f t="shared" si="6"/>
        <v>-</v>
      </c>
      <c r="Q13" s="8" t="str">
        <f t="shared" si="7"/>
        <v>中期線↑</v>
      </c>
      <c r="R13" s="8" t="str">
        <f t="shared" si="8"/>
        <v>超長期線↑</v>
      </c>
      <c r="S13" s="41">
        <f t="shared" si="3"/>
        <v>5.8671150699872603E-2</v>
      </c>
      <c r="T13" s="8" t="str">
        <f t="shared" si="9"/>
        <v>-</v>
      </c>
      <c r="U13" s="8" t="str">
        <f t="shared" si="4"/>
        <v>-</v>
      </c>
      <c r="V13" s="1" t="str">
        <f>_xll.RssMarket(B13, "決算発表日")</f>
        <v>-</v>
      </c>
      <c r="W13" s="10"/>
      <c r="X13" s="1">
        <f>_xll.RssMarket(B13, "PER")</f>
        <v>5.75</v>
      </c>
      <c r="Y13" s="1">
        <f>_xll.RssMarket(B13, "PBR")</f>
        <v>0.64</v>
      </c>
      <c r="Z13" s="1">
        <f>_xll.RssMarket(B13, "配当")</f>
        <v>22</v>
      </c>
      <c r="AA13" s="5">
        <f t="shared" si="5"/>
        <v>4.7220433569435505E-2</v>
      </c>
      <c r="AC13" s="14">
        <f>終値シート!$H$307</f>
        <v>460.88</v>
      </c>
      <c r="AD13" s="14">
        <f>終値シート!H$308</f>
        <v>440.08000000000004</v>
      </c>
      <c r="AE13" s="14">
        <f>終値シート!H$309</f>
        <v>454.64833333333337</v>
      </c>
      <c r="AF13" s="14">
        <f>終値シート!H$310</f>
        <v>459.71100000000013</v>
      </c>
      <c r="AH13">
        <f>_xll.RssMarket(B13, "年初来高値")</f>
        <v>520.5</v>
      </c>
      <c r="AI13" s="14">
        <f>終値シート!$H$303</f>
        <v>465</v>
      </c>
      <c r="AJ13" s="14">
        <f>終値シート!$H$314</f>
        <v>13.899999999999977</v>
      </c>
      <c r="AK13" s="14">
        <f>終値シート!$H$315</f>
        <v>7.2550000000000523</v>
      </c>
      <c r="AL13" s="14">
        <f>終値シート!$H$316</f>
        <v>-0.49333333333328255</v>
      </c>
    </row>
    <row r="14" spans="1:38" x14ac:dyDescent="0.2">
      <c r="A14">
        <v>7</v>
      </c>
      <c r="B14" s="2">
        <v>8256</v>
      </c>
      <c r="C14" s="1" t="str">
        <f>_xll.RssMarket(B14, "銘柄名称")</f>
        <v>プロルート丸光</v>
      </c>
      <c r="D14" s="1" t="str">
        <f>_xll.RssMarket(B14, "市場部略称")</f>
        <v>ＪＱ</v>
      </c>
      <c r="E14" s="3">
        <f>_xll.RssMarket(B14, "時価総額")</f>
        <v>9584</v>
      </c>
      <c r="F14" s="3">
        <f>_xll.RssMarket(B14, "現在値")</f>
        <v>325</v>
      </c>
      <c r="G14" s="3">
        <f>_xll.RssMarket(B14, "前日比")</f>
        <v>-8</v>
      </c>
      <c r="H14" s="12">
        <f>_xll.RssMarket(B14, "前日比率")</f>
        <v>-2.4</v>
      </c>
      <c r="I14" s="4">
        <v>100</v>
      </c>
      <c r="J14" s="4">
        <v>400</v>
      </c>
      <c r="K14" s="4"/>
      <c r="L14" s="17">
        <f t="shared" si="0"/>
        <v>32500</v>
      </c>
      <c r="M14" s="17">
        <f t="shared" si="1"/>
        <v>-7500</v>
      </c>
      <c r="N14" s="5">
        <f t="shared" si="2"/>
        <v>-0.1875</v>
      </c>
      <c r="O14" s="3">
        <f>_xll.RssMarket(B14, "出来高")</f>
        <v>3607400</v>
      </c>
      <c r="P14" s="8" t="str">
        <f t="shared" si="6"/>
        <v>下落</v>
      </c>
      <c r="Q14" s="8" t="str">
        <f t="shared" si="7"/>
        <v>中期線割れ!</v>
      </c>
      <c r="R14" s="8" t="str">
        <f t="shared" si="8"/>
        <v>超長期線↑</v>
      </c>
      <c r="S14" s="41">
        <f t="shared" si="3"/>
        <v>-1.9015997585270183E-2</v>
      </c>
      <c r="T14" s="8" t="str">
        <f t="shared" si="9"/>
        <v>-</v>
      </c>
      <c r="U14" s="8" t="str">
        <f t="shared" si="4"/>
        <v>-</v>
      </c>
      <c r="V14" s="1" t="str">
        <f>_xll.RssMarket(B14, "決算発表日")</f>
        <v>-</v>
      </c>
      <c r="W14" s="10"/>
      <c r="X14" s="1">
        <f>_xll.RssMarket(B14, "PER")</f>
        <v>73.86</v>
      </c>
      <c r="Y14" s="1">
        <f>_xll.RssMarket(B14, "PBR")</f>
        <v>9.57</v>
      </c>
      <c r="Z14" s="1">
        <f>_xll.RssMarket(B14, "配当")</f>
        <v>0</v>
      </c>
      <c r="AA14" s="5">
        <f t="shared" si="5"/>
        <v>0</v>
      </c>
      <c r="AC14" s="14">
        <f>終値シート!$I$307</f>
        <v>318.60000000000002</v>
      </c>
      <c r="AD14" s="14">
        <f>終値シート!I$308</f>
        <v>331.3</v>
      </c>
      <c r="AE14" s="14">
        <f>終値シート!I$309</f>
        <v>351.81666666666666</v>
      </c>
      <c r="AF14" s="14">
        <f>終値シート!I$310</f>
        <v>284.39999999999998</v>
      </c>
      <c r="AH14">
        <f>_xll.RssMarket(B14, "年初来高値")</f>
        <v>730</v>
      </c>
      <c r="AI14" s="14">
        <f>終値シート!$I$303</f>
        <v>333</v>
      </c>
      <c r="AJ14" s="14">
        <f>終値シート!$I$314</f>
        <v>34.800000000000011</v>
      </c>
      <c r="AK14" s="14">
        <f>終値シート!$I$315</f>
        <v>-61.349999999999966</v>
      </c>
      <c r="AL14" s="14">
        <f>終値シート!$I$316</f>
        <v>9.0500000000000114</v>
      </c>
    </row>
    <row r="15" spans="1:38" x14ac:dyDescent="0.2">
      <c r="A15">
        <v>8</v>
      </c>
      <c r="B15" s="2">
        <v>7211</v>
      </c>
      <c r="C15" s="1" t="str">
        <f>_xll.RssMarket(B15, "銘柄名称")</f>
        <v>三菱自動車工業</v>
      </c>
      <c r="D15" s="1" t="str">
        <f>_xll.RssMarket(B15, "市場部略称")</f>
        <v>東１</v>
      </c>
      <c r="E15" s="3">
        <f>_xll.RssMarket(B15, "時価総額")</f>
        <v>427711</v>
      </c>
      <c r="F15" s="3">
        <f>_xll.RssMarket(B15, "現在値")</f>
        <v>287</v>
      </c>
      <c r="G15" s="3">
        <f>_xll.RssMarket(B15, "前日比")</f>
        <v>2</v>
      </c>
      <c r="H15" s="12">
        <f>_xll.RssMarket(B15, "前日比率")</f>
        <v>0.7</v>
      </c>
      <c r="I15" s="4">
        <v>100</v>
      </c>
      <c r="J15" s="4">
        <v>268</v>
      </c>
      <c r="K15" s="4"/>
      <c r="L15" s="17">
        <f t="shared" si="0"/>
        <v>28700</v>
      </c>
      <c r="M15" s="17">
        <f t="shared" si="1"/>
        <v>1900</v>
      </c>
      <c r="N15" s="5">
        <f t="shared" si="2"/>
        <v>7.0895522388059698E-2</v>
      </c>
      <c r="O15" s="3">
        <f>_xll.RssMarket(B15, "出来高")</f>
        <v>9612900</v>
      </c>
      <c r="P15" s="8" t="str">
        <f t="shared" si="6"/>
        <v>-</v>
      </c>
      <c r="Q15" s="8" t="str">
        <f t="shared" si="7"/>
        <v>中期線↑</v>
      </c>
      <c r="R15" s="8" t="str">
        <f t="shared" si="8"/>
        <v>超長期線↓</v>
      </c>
      <c r="S15" s="41">
        <f t="shared" si="3"/>
        <v>1.8452803406671357E-2</v>
      </c>
      <c r="T15" s="8" t="str">
        <f t="shared" si="9"/>
        <v>-</v>
      </c>
      <c r="U15" s="8" t="str">
        <f t="shared" si="4"/>
        <v>-</v>
      </c>
      <c r="V15" s="1" t="str">
        <f>_xll.RssMarket(B15, "決算発表日")</f>
        <v>-</v>
      </c>
      <c r="W15" s="10"/>
      <c r="X15" s="1">
        <f>_xll.RssMarket(B15, "PER")</f>
        <v>28.41</v>
      </c>
      <c r="Y15" s="1">
        <f>_xll.RssMarket(B15, "PBR")</f>
        <v>0.84</v>
      </c>
      <c r="Z15" s="1">
        <f>_xll.RssMarket(B15, "配当")</f>
        <v>0</v>
      </c>
      <c r="AA15" s="5">
        <f t="shared" si="5"/>
        <v>0</v>
      </c>
      <c r="AC15" s="14">
        <f>終値シート!$J$307</f>
        <v>286.2</v>
      </c>
      <c r="AD15" s="14">
        <f>終値シート!J$308</f>
        <v>281.8</v>
      </c>
      <c r="AE15" s="14">
        <f>終値シート!J$309</f>
        <v>294.39999999999998</v>
      </c>
      <c r="AF15" s="14">
        <f>終値シート!J$310</f>
        <v>298.45999999999998</v>
      </c>
      <c r="AH15">
        <f>_xll.RssMarket(B15, "年初来高値")</f>
        <v>348</v>
      </c>
      <c r="AI15" s="14">
        <f>終値シート!$J$303</f>
        <v>285</v>
      </c>
      <c r="AJ15" s="14">
        <f>終値シート!$J$314</f>
        <v>-1.8000000000000114</v>
      </c>
      <c r="AK15" s="14">
        <f>終値シート!$J$315</f>
        <v>-0.39999999999997726</v>
      </c>
      <c r="AL15" s="14">
        <f>終値シート!$J$316</f>
        <v>-1.3166666666666629</v>
      </c>
    </row>
    <row r="16" spans="1:38" x14ac:dyDescent="0.2">
      <c r="A16">
        <v>9</v>
      </c>
      <c r="B16" s="2">
        <v>4689</v>
      </c>
      <c r="C16" s="1" t="str">
        <f>_xll.RssMarket(B16, "銘柄名称")</f>
        <v>Ｚホールディングス</v>
      </c>
      <c r="D16" s="1" t="str">
        <f>_xll.RssMarket(B16, "市場部略称")</f>
        <v>東１</v>
      </c>
      <c r="E16" s="3">
        <f>_xll.RssMarket(B16, "時価総額")</f>
        <v>5651126</v>
      </c>
      <c r="F16" s="3">
        <f>_xll.RssMarket(B16, "現在値")</f>
        <v>738.1</v>
      </c>
      <c r="G16" s="3">
        <f>_xll.RssMarket(B16, "前日比")</f>
        <v>2.4</v>
      </c>
      <c r="H16" s="12">
        <f>_xll.RssMarket(B16, "前日比率")</f>
        <v>0.33</v>
      </c>
      <c r="I16" s="4">
        <v>100</v>
      </c>
      <c r="J16" s="4">
        <v>650.20000000000005</v>
      </c>
      <c r="K16" s="4"/>
      <c r="L16" s="17">
        <f t="shared" si="0"/>
        <v>73810</v>
      </c>
      <c r="M16" s="17">
        <f t="shared" si="1"/>
        <v>8789.9999999999927</v>
      </c>
      <c r="N16" s="5">
        <f t="shared" si="2"/>
        <v>0.13518917256228841</v>
      </c>
      <c r="O16" s="3">
        <f>_xll.RssMarket(B16, "出来高")</f>
        <v>19839200</v>
      </c>
      <c r="P16" s="8" t="str">
        <f t="shared" si="6"/>
        <v>上昇</v>
      </c>
      <c r="Q16" s="8" t="str">
        <f t="shared" si="7"/>
        <v>中期線↑</v>
      </c>
      <c r="R16" s="8" t="str">
        <f t="shared" si="8"/>
        <v>超長期線↑</v>
      </c>
      <c r="S16" s="41">
        <f t="shared" si="3"/>
        <v>3.6293436293436163E-2</v>
      </c>
      <c r="T16" s="8" t="str">
        <f t="shared" si="9"/>
        <v>-</v>
      </c>
      <c r="U16" s="8" t="str">
        <f t="shared" si="4"/>
        <v>-</v>
      </c>
      <c r="V16" s="1" t="str">
        <f>_xll.RssMarket(B16, "決算発表日")</f>
        <v>-</v>
      </c>
      <c r="W16" s="10"/>
      <c r="X16" s="1">
        <f>_xll.RssMarket(B16, "PER")</f>
        <v>68.34</v>
      </c>
      <c r="Y16" s="1">
        <f>_xll.RssMarket(B16, "PBR")</f>
        <v>2.08</v>
      </c>
      <c r="Z16" s="1">
        <f>_xll.RssMarket(B16, "配当")</f>
        <v>5.56</v>
      </c>
      <c r="AA16" s="5">
        <f t="shared" si="5"/>
        <v>7.5328546267443425E-3</v>
      </c>
      <c r="AC16" s="14">
        <f>終値シート!$K$307</f>
        <v>731.6400000000001</v>
      </c>
      <c r="AD16" s="14">
        <f>終値シート!K$308</f>
        <v>712.25000000000011</v>
      </c>
      <c r="AE16" s="14">
        <f>終値シート!K$309</f>
        <v>625.4749999999998</v>
      </c>
      <c r="AF16" s="14">
        <f>終値シート!K$310</f>
        <v>576.36699999999973</v>
      </c>
      <c r="AH16">
        <f>_xll.RssMarket(B16, "年初来高値")</f>
        <v>749</v>
      </c>
      <c r="AI16" s="14">
        <f>終値シート!$K$303</f>
        <v>735.7</v>
      </c>
      <c r="AJ16" s="14">
        <f>終値シート!$K$314</f>
        <v>11.160000000000082</v>
      </c>
      <c r="AK16" s="14">
        <f>終値シート!$K$315</f>
        <v>23.740000000000123</v>
      </c>
      <c r="AL16" s="14">
        <f>終値シート!$K$316</f>
        <v>16.03666666666652</v>
      </c>
    </row>
    <row r="17" spans="1:38" x14ac:dyDescent="0.2">
      <c r="A17">
        <v>10</v>
      </c>
      <c r="B17" s="23">
        <v>7203</v>
      </c>
      <c r="C17" s="1" t="str">
        <f>_xll.RssMarket(B17, "銘柄名称")</f>
        <v>トヨタ自動車</v>
      </c>
      <c r="D17" s="1" t="str">
        <f>_xll.RssMarket(B17, "市場部略称")</f>
        <v>東１</v>
      </c>
      <c r="E17" s="3">
        <f>_xll.RssMarket(B17, "時価総額")</f>
        <v>32695234</v>
      </c>
      <c r="F17" s="3">
        <f>_xll.RssMarket(B17, "現在値")</f>
        <v>10020</v>
      </c>
      <c r="G17" s="3">
        <f>_xll.RssMarket(B17, "前日比")</f>
        <v>80</v>
      </c>
      <c r="H17" s="12">
        <f>_xll.RssMarket(B17, "前日比率")</f>
        <v>0.8</v>
      </c>
      <c r="I17" s="4">
        <v>100</v>
      </c>
      <c r="J17" s="4">
        <v>8915</v>
      </c>
      <c r="K17" s="4"/>
      <c r="L17" s="17">
        <f t="shared" si="0"/>
        <v>1002000</v>
      </c>
      <c r="M17" s="17">
        <f t="shared" si="1"/>
        <v>110500</v>
      </c>
      <c r="N17" s="5">
        <f t="shared" si="2"/>
        <v>0.12394840157038699</v>
      </c>
      <c r="O17" s="3">
        <f>_xll.RssMarket(B17, "出来高")</f>
        <v>7772300</v>
      </c>
      <c r="P17" s="8" t="str">
        <f t="shared" si="6"/>
        <v>-</v>
      </c>
      <c r="Q17" s="8" t="str">
        <f t="shared" si="7"/>
        <v>中期線↑</v>
      </c>
      <c r="R17" s="8" t="str">
        <f t="shared" si="8"/>
        <v>超長期線↑</v>
      </c>
      <c r="S17" s="41">
        <f t="shared" si="3"/>
        <v>3.0297110129712517E-2</v>
      </c>
      <c r="T17" s="8" t="str">
        <f t="shared" si="9"/>
        <v>-</v>
      </c>
      <c r="U17" s="8" t="str">
        <f t="shared" si="4"/>
        <v>-</v>
      </c>
      <c r="V17" s="1" t="str">
        <f>_xll.RssMarket(B17, "決算発表日")</f>
        <v>-</v>
      </c>
      <c r="W17" s="10"/>
      <c r="X17" s="1">
        <f>_xll.RssMarket(B17, "PER")</f>
        <v>10.68</v>
      </c>
      <c r="Y17" s="1">
        <f>_xll.RssMarket(B17, "PBR")</f>
        <v>1.19</v>
      </c>
      <c r="Z17" s="1">
        <f>_xll.RssMarket(B17, "配当")</f>
        <v>240</v>
      </c>
      <c r="AA17" s="5">
        <f t="shared" si="5"/>
        <v>2.3952095808383235E-2</v>
      </c>
      <c r="AC17" s="14">
        <f>終値シート!$L$307</f>
        <v>9915.4</v>
      </c>
      <c r="AD17" s="14">
        <f>終値シート!L$308</f>
        <v>9725.35</v>
      </c>
      <c r="AE17" s="14">
        <f>終値シート!L$309</f>
        <v>9766.6666666666661</v>
      </c>
      <c r="AF17" s="14">
        <f>終値シート!L$310</f>
        <v>9499.0400000000009</v>
      </c>
      <c r="AH17">
        <f>_xll.RssMarket(B17, "年初来高値")</f>
        <v>10330</v>
      </c>
      <c r="AI17" s="14">
        <f>終値シート!$L$303</f>
        <v>9940</v>
      </c>
      <c r="AJ17" s="14">
        <f>終値シート!$L$314</f>
        <v>-44.800000000001091</v>
      </c>
      <c r="AK17" s="14">
        <f>終値シート!$L$315</f>
        <v>103.80000000000109</v>
      </c>
      <c r="AL17" s="14">
        <f>終値シート!$L$316</f>
        <v>-4.3166666666675155</v>
      </c>
    </row>
    <row r="18" spans="1:38" x14ac:dyDescent="0.2">
      <c r="A18">
        <v>11</v>
      </c>
      <c r="B18" s="2">
        <v>2768</v>
      </c>
      <c r="C18" s="1" t="str">
        <f>_xll.RssMarket(B18, "銘柄名称")</f>
        <v>双日</v>
      </c>
      <c r="D18" s="1" t="str">
        <f>_xll.RssMarket(B18, "市場部略称")</f>
        <v>東１</v>
      </c>
      <c r="E18" s="3">
        <f>_xll.RssMarket(B18, "時価総額")</f>
        <v>453042</v>
      </c>
      <c r="F18" s="3">
        <f>_xll.RssMarket(B18, "現在値")</f>
        <v>362</v>
      </c>
      <c r="G18" s="3">
        <f>_xll.RssMarket(B18, "前日比")</f>
        <v>1</v>
      </c>
      <c r="H18" s="12">
        <f>_xll.RssMarket(B18, "前日比率")</f>
        <v>0.28000000000000003</v>
      </c>
      <c r="I18" s="4">
        <v>100</v>
      </c>
      <c r="J18" s="4">
        <v>311</v>
      </c>
      <c r="K18" s="4"/>
      <c r="L18" s="17">
        <f t="shared" si="0"/>
        <v>36200</v>
      </c>
      <c r="M18" s="17">
        <f t="shared" si="1"/>
        <v>5100</v>
      </c>
      <c r="N18" s="5">
        <f t="shared" si="2"/>
        <v>0.16398713826366559</v>
      </c>
      <c r="O18" s="3">
        <f>_xll.RssMarket(B18, "出来高")</f>
        <v>7938300</v>
      </c>
      <c r="P18" s="8" t="str">
        <f t="shared" si="6"/>
        <v>上昇</v>
      </c>
      <c r="Q18" s="8" t="str">
        <f t="shared" si="7"/>
        <v>中期線↑</v>
      </c>
      <c r="R18" s="8" t="str">
        <f t="shared" si="8"/>
        <v>超長期線↑</v>
      </c>
      <c r="S18" s="41">
        <f t="shared" si="3"/>
        <v>6.7216981132075512E-2</v>
      </c>
      <c r="T18" s="8" t="str">
        <f t="shared" si="9"/>
        <v>-</v>
      </c>
      <c r="U18" s="8" t="str">
        <f t="shared" si="4"/>
        <v>-</v>
      </c>
      <c r="V18" s="1" t="str">
        <f>_xll.RssMarket(B18, "決算発表日")</f>
        <v>-</v>
      </c>
      <c r="W18" s="10"/>
      <c r="X18" s="1">
        <f>_xll.RssMarket(B18, "PER")</f>
        <v>6.67</v>
      </c>
      <c r="Y18" s="1">
        <f>_xll.RssMarket(B18, "PBR")</f>
        <v>0.7</v>
      </c>
      <c r="Z18" s="1">
        <f>_xll.RssMarket(B18, "配当")</f>
        <v>14</v>
      </c>
      <c r="AA18" s="5">
        <f t="shared" si="5"/>
        <v>3.8674033149171269E-2</v>
      </c>
      <c r="AC18" s="14">
        <f>終値シート!$M$307</f>
        <v>361.4</v>
      </c>
      <c r="AD18" s="14">
        <f>終値シート!M$308</f>
        <v>339.2</v>
      </c>
      <c r="AE18" s="14">
        <f>終値シート!M$309</f>
        <v>334.58333333333331</v>
      </c>
      <c r="AF18" s="14">
        <f>終値シート!M$310</f>
        <v>334.96</v>
      </c>
      <c r="AH18">
        <f>_xll.RssMarket(B18, "年初来高値")</f>
        <v>369</v>
      </c>
      <c r="AI18" s="14">
        <f>終値シート!$M$303</f>
        <v>361</v>
      </c>
      <c r="AJ18" s="14">
        <f>終値シート!$M$314</f>
        <v>15.399999999999977</v>
      </c>
      <c r="AK18" s="14">
        <f>終値シート!$M$315</f>
        <v>10.300000000000011</v>
      </c>
      <c r="AL18" s="14">
        <f>終値シート!$M$316</f>
        <v>1.8999999999999773</v>
      </c>
    </row>
    <row r="19" spans="1:38" x14ac:dyDescent="0.2">
      <c r="A19">
        <v>12</v>
      </c>
      <c r="B19" s="2">
        <v>9501</v>
      </c>
      <c r="C19" s="1" t="str">
        <f>_xll.RssMarket(B19, "銘柄名称")</f>
        <v>東京電力ＨＤ</v>
      </c>
      <c r="D19" s="1" t="str">
        <f>_xll.RssMarket(B19, "市場部略称")</f>
        <v>東１</v>
      </c>
      <c r="E19" s="3">
        <f>_xll.RssMarket(B19, "時価総額")</f>
        <v>496568</v>
      </c>
      <c r="F19" s="3">
        <f>_xll.RssMarket(B19, "現在値")</f>
        <v>309</v>
      </c>
      <c r="G19" s="3">
        <f>_xll.RssMarket(B19, "前日比")</f>
        <v>5</v>
      </c>
      <c r="H19" s="12">
        <f>_xll.RssMarket(B19, "前日比率")</f>
        <v>1.64</v>
      </c>
      <c r="I19" s="4">
        <v>100</v>
      </c>
      <c r="J19" s="4">
        <v>289</v>
      </c>
      <c r="K19" s="4"/>
      <c r="L19" s="17">
        <f t="shared" si="0"/>
        <v>30900</v>
      </c>
      <c r="M19" s="17">
        <f t="shared" si="1"/>
        <v>2000</v>
      </c>
      <c r="N19" s="5">
        <f t="shared" si="2"/>
        <v>6.9204152249134954E-2</v>
      </c>
      <c r="O19" s="3">
        <f>_xll.RssMarket(B19, "出来高")</f>
        <v>22607800</v>
      </c>
      <c r="P19" s="8" t="str">
        <f t="shared" si="6"/>
        <v>-</v>
      </c>
      <c r="Q19" s="8" t="str">
        <f t="shared" si="7"/>
        <v>中期線↑</v>
      </c>
      <c r="R19" s="8" t="str">
        <f t="shared" si="8"/>
        <v>超長期線↓</v>
      </c>
      <c r="S19" s="41">
        <f t="shared" si="3"/>
        <v>4.5331529093369335E-2</v>
      </c>
      <c r="T19" s="8" t="str">
        <f t="shared" si="9"/>
        <v>-</v>
      </c>
      <c r="U19" s="8" t="str">
        <f t="shared" si="4"/>
        <v>-</v>
      </c>
      <c r="V19" s="1" t="str">
        <f>_xll.RssMarket(B19, "決算発表日")</f>
        <v>-</v>
      </c>
      <c r="W19" s="10"/>
      <c r="X19" s="1">
        <f>_xll.RssMarket(B19, "PER")</f>
        <v>7.39</v>
      </c>
      <c r="Y19" s="1">
        <f>_xll.RssMarket(B19, "PBR")</f>
        <v>0.23</v>
      </c>
      <c r="Z19" s="1">
        <f>_xll.RssMarket(B19, "配当")</f>
        <v>0</v>
      </c>
      <c r="AA19" s="5">
        <f t="shared" si="5"/>
        <v>0</v>
      </c>
      <c r="AC19" s="14">
        <f>終値シート!$N$307</f>
        <v>305</v>
      </c>
      <c r="AD19" s="14">
        <f>終値シート!N$308</f>
        <v>295.60000000000002</v>
      </c>
      <c r="AE19" s="14">
        <f>終値シート!N$309</f>
        <v>307.08333333333331</v>
      </c>
      <c r="AF19" s="14">
        <f>終値シート!N$310</f>
        <v>320.26</v>
      </c>
      <c r="AH19">
        <f>_xll.RssMarket(B19, "年初来高値")</f>
        <v>444</v>
      </c>
      <c r="AI19" s="14">
        <f>終値シート!$N$303</f>
        <v>304</v>
      </c>
      <c r="AJ19" s="14">
        <f>終値シート!$N$314</f>
        <v>7.1999999999999886</v>
      </c>
      <c r="AK19" s="14">
        <f>終値シート!$N$315</f>
        <v>4.5</v>
      </c>
      <c r="AL19" s="14">
        <f>終値シート!$N$316</f>
        <v>-3.0500000000000114</v>
      </c>
    </row>
    <row r="20" spans="1:38" x14ac:dyDescent="0.2">
      <c r="A20">
        <v>13</v>
      </c>
      <c r="B20" s="2">
        <v>5411</v>
      </c>
      <c r="C20" s="1" t="str">
        <f>_xll.RssMarket(B20, "銘柄名称")</f>
        <v>ＪＦＥホールディングス</v>
      </c>
      <c r="D20" s="1" t="str">
        <f>_xll.RssMarket(B20, "市場部略称")</f>
        <v>東１</v>
      </c>
      <c r="E20" s="3">
        <f>_xll.RssMarket(B20, "時価総額")</f>
        <v>1126880</v>
      </c>
      <c r="F20" s="3">
        <f>_xll.RssMarket(B20, "現在値")</f>
        <v>1834</v>
      </c>
      <c r="G20" s="3">
        <f>_xll.RssMarket(B20, "前日比")</f>
        <v>-44</v>
      </c>
      <c r="H20" s="12">
        <f>_xll.RssMarket(B20, "前日比率")</f>
        <v>-2.34</v>
      </c>
      <c r="I20" s="4">
        <v>100</v>
      </c>
      <c r="J20" s="4">
        <v>1441</v>
      </c>
      <c r="K20" s="4"/>
      <c r="L20" s="17">
        <f t="shared" si="0"/>
        <v>183400</v>
      </c>
      <c r="M20" s="17">
        <f t="shared" si="1"/>
        <v>39300</v>
      </c>
      <c r="N20" s="5">
        <f t="shared" si="2"/>
        <v>0.27272727272727271</v>
      </c>
      <c r="O20" s="3">
        <f>_xll.RssMarket(B20, "出来高")</f>
        <v>21635300</v>
      </c>
      <c r="P20" s="8" t="str">
        <f t="shared" si="6"/>
        <v>上昇</v>
      </c>
      <c r="Q20" s="8" t="str">
        <f t="shared" si="7"/>
        <v>中期線↑</v>
      </c>
      <c r="R20" s="8" t="str">
        <f t="shared" si="8"/>
        <v>超長期線↑</v>
      </c>
      <c r="S20" s="41">
        <f t="shared" si="3"/>
        <v>2.9874213836478012E-2</v>
      </c>
      <c r="T20" s="8" t="str">
        <f t="shared" si="9"/>
        <v>-</v>
      </c>
      <c r="U20" s="8" t="str">
        <f t="shared" si="4"/>
        <v>-</v>
      </c>
      <c r="V20" s="1" t="str">
        <f>_xll.RssMarket(B20, "決算発表日")</f>
        <v>-</v>
      </c>
      <c r="W20" s="10"/>
      <c r="X20" s="1">
        <f>_xll.RssMarket(B20, "PER")</f>
        <v>4.1900000000000004</v>
      </c>
      <c r="Y20" s="1">
        <f>_xll.RssMarket(B20, "PBR")</f>
        <v>0.62</v>
      </c>
      <c r="Z20" s="1">
        <f>_xll.RssMarket(B20, "配当")</f>
        <v>125</v>
      </c>
      <c r="AA20" s="5">
        <f t="shared" si="5"/>
        <v>6.8157033805888764E-2</v>
      </c>
      <c r="AC20" s="14">
        <f>終値シート!$O$307</f>
        <v>1887.4</v>
      </c>
      <c r="AD20" s="14">
        <f>終値シート!O$308</f>
        <v>1780.8</v>
      </c>
      <c r="AE20" s="14">
        <f>終値シート!O$309</f>
        <v>1499.0833333333333</v>
      </c>
      <c r="AF20" s="14">
        <f>終値シート!O$310</f>
        <v>1477.93</v>
      </c>
      <c r="AH20">
        <f>_xll.RssMarket(B20, "年初来高値")</f>
        <v>1950</v>
      </c>
      <c r="AI20" s="14">
        <f>終値シート!$O$303</f>
        <v>1878</v>
      </c>
      <c r="AJ20" s="14">
        <f>終値シート!$O$314</f>
        <v>3</v>
      </c>
      <c r="AK20" s="14">
        <f>終値シート!$O$315</f>
        <v>80.849999999999909</v>
      </c>
      <c r="AL20" s="14">
        <f>終値シート!$O$316</f>
        <v>49.849999999999909</v>
      </c>
    </row>
    <row r="21" spans="1:38" x14ac:dyDescent="0.2">
      <c r="A21">
        <v>14</v>
      </c>
      <c r="B21" s="2">
        <v>6723</v>
      </c>
      <c r="C21" s="1" t="str">
        <f>_xll.RssMarket(B21, "銘柄名称")</f>
        <v>ルネサスエレクトロニクス</v>
      </c>
      <c r="D21" s="1" t="str">
        <f>_xll.RssMarket(B21, "市場部略称")</f>
        <v>東１</v>
      </c>
      <c r="E21" s="3">
        <f>_xll.RssMarket(B21, "時価総額")</f>
        <v>2775675</v>
      </c>
      <c r="F21" s="3">
        <f>_xll.RssMarket(B21, "現在値")</f>
        <v>1436</v>
      </c>
      <c r="G21" s="3">
        <f>_xll.RssMarket(B21, "前日比")</f>
        <v>47</v>
      </c>
      <c r="H21" s="12">
        <f>_xll.RssMarket(B21, "前日比率")</f>
        <v>3.38</v>
      </c>
      <c r="I21" s="4">
        <v>100</v>
      </c>
      <c r="J21" s="4">
        <v>1085</v>
      </c>
      <c r="K21" s="4"/>
      <c r="L21" s="17">
        <f t="shared" si="0"/>
        <v>143600</v>
      </c>
      <c r="M21" s="17">
        <f t="shared" si="1"/>
        <v>35100</v>
      </c>
      <c r="N21" s="5">
        <f t="shared" si="2"/>
        <v>0.32350230414746545</v>
      </c>
      <c r="O21" s="3">
        <f>_xll.RssMarket(B21, "出来高")</f>
        <v>11078100</v>
      </c>
      <c r="P21" s="8" t="str">
        <f t="shared" si="6"/>
        <v>上昇</v>
      </c>
      <c r="Q21" s="8" t="str">
        <f t="shared" si="7"/>
        <v>中期線↑</v>
      </c>
      <c r="R21" s="8" t="str">
        <f t="shared" si="8"/>
        <v>超長期線↑</v>
      </c>
      <c r="S21" s="41">
        <f t="shared" si="3"/>
        <v>0.12746829976838212</v>
      </c>
      <c r="T21" s="8" t="str">
        <f t="shared" si="9"/>
        <v>-</v>
      </c>
      <c r="U21" s="8" t="str">
        <f t="shared" si="4"/>
        <v>-</v>
      </c>
      <c r="V21" s="1" t="str">
        <f>_xll.RssMarket(B21, "決算発表日")</f>
        <v>-</v>
      </c>
      <c r="W21" s="10"/>
      <c r="X21" s="1">
        <f>_xll.RssMarket(B21, "PER")</f>
        <v>27.77</v>
      </c>
      <c r="Y21" s="1">
        <f>_xll.RssMarket(B21, "PBR")</f>
        <v>2.85</v>
      </c>
      <c r="Z21" s="1">
        <f>_xll.RssMarket(B21, "配当")</f>
        <v>0</v>
      </c>
      <c r="AA21" s="5">
        <f t="shared" si="5"/>
        <v>0</v>
      </c>
      <c r="AC21" s="14">
        <f>終値シート!$P$307</f>
        <v>1422.8</v>
      </c>
      <c r="AD21" s="14">
        <f>終値シート!P$308</f>
        <v>1273.6500000000001</v>
      </c>
      <c r="AE21" s="14">
        <f>終値シート!P$309</f>
        <v>1211.6833333333334</v>
      </c>
      <c r="AF21" s="14">
        <f>終値シート!P$310</f>
        <v>1204.31</v>
      </c>
      <c r="AH21">
        <f>_xll.RssMarket(B21, "年初来高値")</f>
        <v>1468</v>
      </c>
      <c r="AI21" s="14">
        <f>終値シート!$P$303</f>
        <v>1389</v>
      </c>
      <c r="AJ21" s="14">
        <f>終値シート!$P$314</f>
        <v>119.79999999999995</v>
      </c>
      <c r="AK21" s="14">
        <f>終値シート!$P$315</f>
        <v>77.450000000000045</v>
      </c>
      <c r="AL21" s="14">
        <f>終値シート!$P$316</f>
        <v>20.549999999999955</v>
      </c>
    </row>
    <row r="22" spans="1:38" x14ac:dyDescent="0.2">
      <c r="A22">
        <v>15</v>
      </c>
      <c r="B22" s="2"/>
      <c r="C22" s="1" t="str">
        <f>_xll.RssMarket(B22, "銘柄名称")</f>
        <v/>
      </c>
      <c r="D22" s="1" t="str">
        <f>_xll.RssMarket(B22, "市場部略称")</f>
        <v/>
      </c>
      <c r="E22" s="3" t="str">
        <f>_xll.RssMarket(B22, "時価総額")</f>
        <v/>
      </c>
      <c r="F22" s="3" t="str">
        <f>_xll.RssMarket(B22, "現在値")</f>
        <v/>
      </c>
      <c r="G22" s="3" t="str">
        <f>_xll.RssMarket(B22, "前日比")</f>
        <v/>
      </c>
      <c r="H22" s="12" t="str">
        <f>_xll.RssMarket(B22, "前日比率")</f>
        <v/>
      </c>
      <c r="I22" s="4"/>
      <c r="J22" s="4"/>
      <c r="K22" s="4"/>
      <c r="L22" s="17" t="str">
        <f t="shared" si="0"/>
        <v/>
      </c>
      <c r="M22" s="17" t="str">
        <f t="shared" si="1"/>
        <v/>
      </c>
      <c r="N22" s="5" t="str">
        <f t="shared" si="2"/>
        <v/>
      </c>
      <c r="O22" s="3" t="str">
        <f>_xll.RssMarket(B22, "出来高")</f>
        <v/>
      </c>
      <c r="P22" s="8" t="str">
        <f t="shared" si="6"/>
        <v/>
      </c>
      <c r="Q22" s="8" t="str">
        <f t="shared" si="7"/>
        <v/>
      </c>
      <c r="R22" s="8" t="str">
        <f t="shared" si="8"/>
        <v/>
      </c>
      <c r="S22" s="41" t="str">
        <f t="shared" si="3"/>
        <v/>
      </c>
      <c r="T22" s="8" t="str">
        <f t="shared" si="9"/>
        <v/>
      </c>
      <c r="U22" s="8" t="str">
        <f t="shared" si="4"/>
        <v>-</v>
      </c>
      <c r="V22" s="1" t="str">
        <f>_xll.RssMarket(B22, "決算発表日")</f>
        <v/>
      </c>
      <c r="W22" s="10"/>
      <c r="X22" s="1" t="str">
        <f>_xll.RssMarket(B22, "PER")</f>
        <v/>
      </c>
      <c r="Y22" s="1" t="str">
        <f>_xll.RssMarket(B22, "PBR")</f>
        <v/>
      </c>
      <c r="Z22" s="1" t="str">
        <f>_xll.RssMarket(B22, "配当")</f>
        <v/>
      </c>
      <c r="AA22" s="5" t="str">
        <f t="shared" si="5"/>
        <v/>
      </c>
      <c r="AC22" s="14" t="e">
        <f>終値シート!$Q$307</f>
        <v>#DIV/0!</v>
      </c>
      <c r="AD22" s="14" t="e">
        <f>終値シート!Q$308</f>
        <v>#DIV/0!</v>
      </c>
      <c r="AE22" s="14" t="e">
        <f>終値シート!Q$309</f>
        <v>#DIV/0!</v>
      </c>
      <c r="AF22" s="14" t="e">
        <f>終値シート!Q$310</f>
        <v>#DIV/0!</v>
      </c>
      <c r="AH22" t="str">
        <f>_xll.RssMarket(B22, "年初来高値")</f>
        <v/>
      </c>
      <c r="AI22" s="14">
        <f>終値シート!$Q$303</f>
        <v>0</v>
      </c>
      <c r="AJ22" s="14" t="e">
        <f>終値シート!$Q$314</f>
        <v>#DIV/0!</v>
      </c>
      <c r="AK22" s="14" t="e">
        <f>終値シート!$Q$315</f>
        <v>#DIV/0!</v>
      </c>
      <c r="AL22" s="14" t="e">
        <f>終値シート!$Q$316</f>
        <v>#DIV/0!</v>
      </c>
    </row>
    <row r="23" spans="1:38" x14ac:dyDescent="0.2">
      <c r="A23">
        <v>16</v>
      </c>
      <c r="B23" s="2"/>
      <c r="C23" s="1" t="str">
        <f>_xll.RssMarket(B23, "銘柄名称")</f>
        <v/>
      </c>
      <c r="D23" s="1" t="str">
        <f>_xll.RssMarket(B23, "市場部略称")</f>
        <v/>
      </c>
      <c r="E23" s="3" t="str">
        <f>_xll.RssMarket(B23, "時価総額")</f>
        <v/>
      </c>
      <c r="F23" s="3" t="str">
        <f>_xll.RssMarket(B23, "現在値")</f>
        <v/>
      </c>
      <c r="G23" s="3" t="str">
        <f>_xll.RssMarket(B23, "前日比")</f>
        <v/>
      </c>
      <c r="H23" s="12" t="str">
        <f>_xll.RssMarket(B23, "前日比率")</f>
        <v/>
      </c>
      <c r="I23" s="4"/>
      <c r="J23" s="4"/>
      <c r="K23" s="4"/>
      <c r="L23" s="17" t="str">
        <f t="shared" si="0"/>
        <v/>
      </c>
      <c r="M23" s="17" t="str">
        <f t="shared" si="1"/>
        <v/>
      </c>
      <c r="N23" s="5" t="str">
        <f t="shared" si="2"/>
        <v/>
      </c>
      <c r="O23" s="3" t="str">
        <f>_xll.RssMarket(B23, "出来高")</f>
        <v/>
      </c>
      <c r="P23" s="8" t="str">
        <f t="shared" si="6"/>
        <v/>
      </c>
      <c r="Q23" s="8" t="str">
        <f t="shared" si="7"/>
        <v/>
      </c>
      <c r="R23" s="8" t="str">
        <f t="shared" si="8"/>
        <v/>
      </c>
      <c r="S23" s="41" t="str">
        <f t="shared" si="3"/>
        <v/>
      </c>
      <c r="T23" s="8" t="str">
        <f t="shared" si="9"/>
        <v/>
      </c>
      <c r="U23" s="8" t="str">
        <f t="shared" si="4"/>
        <v>-</v>
      </c>
      <c r="V23" s="1" t="str">
        <f>_xll.RssMarket(B23, "決算発表日")</f>
        <v/>
      </c>
      <c r="W23" s="10"/>
      <c r="X23" s="1" t="str">
        <f>_xll.RssMarket(B23, "PER")</f>
        <v/>
      </c>
      <c r="Y23" s="1" t="str">
        <f>_xll.RssMarket(B23, "PBR")</f>
        <v/>
      </c>
      <c r="Z23" s="1" t="str">
        <f>_xll.RssMarket(B23, "配当")</f>
        <v/>
      </c>
      <c r="AA23" s="5" t="str">
        <f t="shared" si="5"/>
        <v/>
      </c>
      <c r="AC23" s="14" t="e">
        <f>終値シート!$R$307</f>
        <v>#DIV/0!</v>
      </c>
      <c r="AD23" s="14" t="e">
        <f>終値シート!R$308</f>
        <v>#DIV/0!</v>
      </c>
      <c r="AE23" s="14" t="e">
        <f>終値シート!R$309</f>
        <v>#DIV/0!</v>
      </c>
      <c r="AF23" s="14" t="e">
        <f>終値シート!R$310</f>
        <v>#DIV/0!</v>
      </c>
      <c r="AH23" t="str">
        <f>_xll.RssMarket(B23, "年初来高値")</f>
        <v/>
      </c>
      <c r="AI23" s="14">
        <f>終値シート!$R$303</f>
        <v>0</v>
      </c>
      <c r="AJ23" s="14" t="e">
        <f>終値シート!$R$314</f>
        <v>#DIV/0!</v>
      </c>
      <c r="AK23" s="14" t="e">
        <f>終値シート!$R$315</f>
        <v>#DIV/0!</v>
      </c>
      <c r="AL23" s="14" t="e">
        <f>終値シート!$R$316</f>
        <v>#DIV/0!</v>
      </c>
    </row>
    <row r="24" spans="1:38" x14ac:dyDescent="0.2">
      <c r="A24">
        <v>17</v>
      </c>
      <c r="B24" s="2"/>
      <c r="C24" s="1" t="str">
        <f>_xll.RssMarket(B24, "銘柄名称")</f>
        <v/>
      </c>
      <c r="D24" s="1" t="str">
        <f>_xll.RssMarket(B24, "市場部略称")</f>
        <v/>
      </c>
      <c r="E24" s="3" t="str">
        <f>_xll.RssMarket(B24, "時価総額")</f>
        <v/>
      </c>
      <c r="F24" s="3" t="str">
        <f>_xll.RssMarket(B24, "現在値")</f>
        <v/>
      </c>
      <c r="G24" s="3" t="str">
        <f>_xll.RssMarket(B24, "前日比")</f>
        <v/>
      </c>
      <c r="H24" s="12" t="str">
        <f>_xll.RssMarket(B24, "前日比率")</f>
        <v/>
      </c>
      <c r="I24" s="4"/>
      <c r="J24" s="4"/>
      <c r="K24" s="4"/>
      <c r="L24" s="17" t="str">
        <f t="shared" si="0"/>
        <v/>
      </c>
      <c r="M24" s="17" t="str">
        <f t="shared" si="1"/>
        <v/>
      </c>
      <c r="N24" s="5" t="str">
        <f t="shared" si="2"/>
        <v/>
      </c>
      <c r="O24" s="3" t="str">
        <f>_xll.RssMarket(B24, "出来高")</f>
        <v/>
      </c>
      <c r="P24" s="8" t="str">
        <f t="shared" si="6"/>
        <v/>
      </c>
      <c r="Q24" s="8" t="str">
        <f t="shared" si="7"/>
        <v/>
      </c>
      <c r="R24" s="8" t="str">
        <f t="shared" si="8"/>
        <v/>
      </c>
      <c r="S24" s="41" t="str">
        <f t="shared" si="3"/>
        <v/>
      </c>
      <c r="T24" s="8" t="str">
        <f t="shared" si="9"/>
        <v/>
      </c>
      <c r="U24" s="8" t="str">
        <f t="shared" si="4"/>
        <v>-</v>
      </c>
      <c r="V24" s="1" t="str">
        <f>_xll.RssMarket(B24, "決算発表日")</f>
        <v/>
      </c>
      <c r="W24" s="10"/>
      <c r="X24" s="1" t="str">
        <f>_xll.RssMarket(B24, "PER")</f>
        <v/>
      </c>
      <c r="Y24" s="1" t="str">
        <f>_xll.RssMarket(B24, "PBR")</f>
        <v/>
      </c>
      <c r="Z24" s="1" t="str">
        <f>_xll.RssMarket(B24, "配当")</f>
        <v/>
      </c>
      <c r="AA24" s="5" t="str">
        <f t="shared" si="5"/>
        <v/>
      </c>
      <c r="AC24" s="14" t="e">
        <f>終値シート!$S$307</f>
        <v>#DIV/0!</v>
      </c>
      <c r="AD24" s="14" t="e">
        <f>終値シート!S$308</f>
        <v>#DIV/0!</v>
      </c>
      <c r="AE24" s="14" t="e">
        <f>終値シート!S$309</f>
        <v>#DIV/0!</v>
      </c>
      <c r="AF24" s="14" t="e">
        <f>終値シート!S$310</f>
        <v>#DIV/0!</v>
      </c>
      <c r="AH24" t="str">
        <f>_xll.RssMarket(B24, "年初来高値")</f>
        <v/>
      </c>
      <c r="AI24" s="14">
        <f>終値シート!$S$303</f>
        <v>0</v>
      </c>
      <c r="AJ24" s="14" t="e">
        <f>終値シート!$S$314</f>
        <v>#DIV/0!</v>
      </c>
      <c r="AK24" s="14" t="e">
        <f>終値シート!$S$315</f>
        <v>#DIV/0!</v>
      </c>
      <c r="AL24" s="14" t="e">
        <f>終値シート!$S$316</f>
        <v>#DIV/0!</v>
      </c>
    </row>
    <row r="25" spans="1:38" x14ac:dyDescent="0.2">
      <c r="A25">
        <v>18</v>
      </c>
      <c r="B25" s="2"/>
      <c r="C25" s="1" t="str">
        <f>_xll.RssMarket(B25, "銘柄名称")</f>
        <v/>
      </c>
      <c r="D25" s="1" t="str">
        <f>_xll.RssMarket(B25, "市場部略称")</f>
        <v/>
      </c>
      <c r="E25" s="3" t="str">
        <f>_xll.RssMarket(B25, "時価総額")</f>
        <v/>
      </c>
      <c r="F25" s="3" t="str">
        <f>_xll.RssMarket(B25, "現在値")</f>
        <v/>
      </c>
      <c r="G25" s="3" t="str">
        <f>_xll.RssMarket(B25, "前日比")</f>
        <v/>
      </c>
      <c r="H25" s="12" t="str">
        <f>_xll.RssMarket(B25, "前日比率")</f>
        <v/>
      </c>
      <c r="I25" s="4"/>
      <c r="J25" s="4"/>
      <c r="K25" s="4"/>
      <c r="L25" s="17" t="str">
        <f t="shared" si="0"/>
        <v/>
      </c>
      <c r="M25" s="17" t="str">
        <f t="shared" si="1"/>
        <v/>
      </c>
      <c r="N25" s="5" t="str">
        <f t="shared" si="2"/>
        <v/>
      </c>
      <c r="O25" s="3" t="str">
        <f>_xll.RssMarket(B25, "出来高")</f>
        <v/>
      </c>
      <c r="P25" s="8" t="str">
        <f t="shared" si="6"/>
        <v/>
      </c>
      <c r="Q25" s="8" t="str">
        <f t="shared" si="7"/>
        <v/>
      </c>
      <c r="R25" s="8" t="str">
        <f t="shared" si="8"/>
        <v/>
      </c>
      <c r="S25" s="41" t="str">
        <f t="shared" si="3"/>
        <v/>
      </c>
      <c r="T25" s="8" t="str">
        <f t="shared" si="9"/>
        <v/>
      </c>
      <c r="U25" s="8" t="str">
        <f t="shared" si="4"/>
        <v>-</v>
      </c>
      <c r="V25" s="1" t="str">
        <f>_xll.RssMarket(B25, "決算発表日")</f>
        <v/>
      </c>
      <c r="W25" s="10"/>
      <c r="X25" s="1" t="str">
        <f>_xll.RssMarket(B25, "PER")</f>
        <v/>
      </c>
      <c r="Y25" s="1" t="str">
        <f>_xll.RssMarket(B25, "PBR")</f>
        <v/>
      </c>
      <c r="Z25" s="1" t="str">
        <f>_xll.RssMarket(B25, "配当")</f>
        <v/>
      </c>
      <c r="AA25" s="5" t="str">
        <f t="shared" si="5"/>
        <v/>
      </c>
      <c r="AC25" s="14" t="e">
        <f>終値シート!$T$307</f>
        <v>#DIV/0!</v>
      </c>
      <c r="AD25" s="14" t="e">
        <f>終値シート!T$308</f>
        <v>#DIV/0!</v>
      </c>
      <c r="AE25" s="14" t="e">
        <f>終値シート!T$309</f>
        <v>#DIV/0!</v>
      </c>
      <c r="AF25" s="14" t="e">
        <f>終値シート!T$310</f>
        <v>#DIV/0!</v>
      </c>
      <c r="AH25" t="str">
        <f>_xll.RssMarket(B25, "年初来高値")</f>
        <v/>
      </c>
      <c r="AI25" s="14">
        <f>終値シート!$T$303</f>
        <v>0</v>
      </c>
      <c r="AJ25" s="14" t="e">
        <f>終値シート!$T$314</f>
        <v>#DIV/0!</v>
      </c>
      <c r="AK25" s="14" t="e">
        <f>終値シート!$T$315</f>
        <v>#DIV/0!</v>
      </c>
      <c r="AL25" s="14" t="e">
        <f>終値シート!$T$316</f>
        <v>#DIV/0!</v>
      </c>
    </row>
    <row r="26" spans="1:38" x14ac:dyDescent="0.2">
      <c r="A26">
        <v>19</v>
      </c>
      <c r="B26" s="2"/>
      <c r="C26" s="1" t="str">
        <f>_xll.RssMarket(B26, "銘柄名称")</f>
        <v/>
      </c>
      <c r="D26" s="1" t="str">
        <f>_xll.RssMarket(B26, "市場部略称")</f>
        <v/>
      </c>
      <c r="E26" s="3" t="str">
        <f>_xll.RssMarket(B26, "時価総額")</f>
        <v/>
      </c>
      <c r="F26" s="3" t="str">
        <f>_xll.RssMarket(B26, "現在値")</f>
        <v/>
      </c>
      <c r="G26" s="3" t="str">
        <f>_xll.RssMarket(B26, "前日比")</f>
        <v/>
      </c>
      <c r="H26" s="12" t="str">
        <f>_xll.RssMarket(B26, "前日比率")</f>
        <v/>
      </c>
      <c r="I26" s="4"/>
      <c r="J26" s="4"/>
      <c r="K26" s="4"/>
      <c r="L26" s="17" t="str">
        <f t="shared" si="0"/>
        <v/>
      </c>
      <c r="M26" s="17" t="str">
        <f t="shared" si="1"/>
        <v/>
      </c>
      <c r="N26" s="5" t="str">
        <f t="shared" si="2"/>
        <v/>
      </c>
      <c r="O26" s="3" t="str">
        <f>_xll.RssMarket(B26, "出来高")</f>
        <v/>
      </c>
      <c r="P26" s="8" t="str">
        <f t="shared" si="6"/>
        <v/>
      </c>
      <c r="Q26" s="8" t="str">
        <f t="shared" si="7"/>
        <v/>
      </c>
      <c r="R26" s="8" t="str">
        <f t="shared" si="8"/>
        <v/>
      </c>
      <c r="S26" s="41" t="str">
        <f t="shared" si="3"/>
        <v/>
      </c>
      <c r="T26" s="8" t="str">
        <f t="shared" si="9"/>
        <v/>
      </c>
      <c r="U26" s="8" t="str">
        <f t="shared" si="4"/>
        <v>-</v>
      </c>
      <c r="V26" s="1" t="str">
        <f>_xll.RssMarket(B26, "決算発表日")</f>
        <v/>
      </c>
      <c r="W26" s="10"/>
      <c r="X26" s="1" t="str">
        <f>_xll.RssMarket(B26, "PER")</f>
        <v/>
      </c>
      <c r="Y26" s="1" t="str">
        <f>_xll.RssMarket(B26, "PBR")</f>
        <v/>
      </c>
      <c r="Z26" s="1" t="str">
        <f>_xll.RssMarket(B26, "配当")</f>
        <v/>
      </c>
      <c r="AA26" s="5" t="str">
        <f t="shared" si="5"/>
        <v/>
      </c>
      <c r="AC26" s="14" t="e">
        <f>終値シート!$U$307</f>
        <v>#DIV/0!</v>
      </c>
      <c r="AD26" s="14" t="e">
        <f>終値シート!U$308</f>
        <v>#DIV/0!</v>
      </c>
      <c r="AE26" s="14" t="e">
        <f>終値シート!U$309</f>
        <v>#DIV/0!</v>
      </c>
      <c r="AF26" s="14" t="e">
        <f>終値シート!U$310</f>
        <v>#DIV/0!</v>
      </c>
      <c r="AH26" t="str">
        <f>_xll.RssMarket(B26, "年初来高値")</f>
        <v/>
      </c>
      <c r="AI26" s="14">
        <f>終値シート!$U$303</f>
        <v>0</v>
      </c>
      <c r="AJ26" s="14" t="e">
        <f>終値シート!$U$314</f>
        <v>#DIV/0!</v>
      </c>
      <c r="AK26" s="14" t="e">
        <f>終値シート!$U$315</f>
        <v>#DIV/0!</v>
      </c>
      <c r="AL26" s="14" t="e">
        <f>終値シート!$U$316</f>
        <v>#DIV/0!</v>
      </c>
    </row>
    <row r="27" spans="1:38" x14ac:dyDescent="0.2">
      <c r="A27">
        <v>20</v>
      </c>
      <c r="B27" s="2"/>
      <c r="C27" s="1" t="str">
        <f>_xll.RssMarket(B27, "銘柄名称")</f>
        <v/>
      </c>
      <c r="D27" s="1" t="str">
        <f>_xll.RssMarket(B27, "市場部略称")</f>
        <v/>
      </c>
      <c r="E27" s="3" t="str">
        <f>_xll.RssMarket(B27, "時価総額")</f>
        <v/>
      </c>
      <c r="F27" s="3" t="str">
        <f>_xll.RssMarket(B27, "現在値")</f>
        <v/>
      </c>
      <c r="G27" s="3" t="str">
        <f>_xll.RssMarket(B27, "前日比")</f>
        <v/>
      </c>
      <c r="H27" s="12" t="str">
        <f>_xll.RssMarket(B27, "前日比率")</f>
        <v/>
      </c>
      <c r="I27" s="4"/>
      <c r="J27" s="4"/>
      <c r="K27" s="4"/>
      <c r="L27" s="17" t="str">
        <f t="shared" si="0"/>
        <v/>
      </c>
      <c r="M27" s="17" t="str">
        <f t="shared" si="1"/>
        <v/>
      </c>
      <c r="N27" s="5" t="str">
        <f t="shared" si="2"/>
        <v/>
      </c>
      <c r="O27" s="3" t="str">
        <f>_xll.RssMarket(B27, "出来高")</f>
        <v/>
      </c>
      <c r="P27" s="8" t="str">
        <f t="shared" si="6"/>
        <v/>
      </c>
      <c r="Q27" s="8" t="str">
        <f t="shared" si="7"/>
        <v/>
      </c>
      <c r="R27" s="8" t="str">
        <f t="shared" si="8"/>
        <v/>
      </c>
      <c r="S27" s="41" t="str">
        <f t="shared" si="3"/>
        <v/>
      </c>
      <c r="T27" s="8" t="str">
        <f t="shared" si="9"/>
        <v/>
      </c>
      <c r="U27" s="8" t="str">
        <f t="shared" si="4"/>
        <v>-</v>
      </c>
      <c r="V27" s="1" t="str">
        <f>_xll.RssMarket(B27, "決算発表日")</f>
        <v/>
      </c>
      <c r="W27" s="10"/>
      <c r="X27" s="1" t="str">
        <f>_xll.RssMarket(B27, "PER")</f>
        <v/>
      </c>
      <c r="Y27" s="1" t="str">
        <f>_xll.RssMarket(B27, "PBR")</f>
        <v/>
      </c>
      <c r="Z27" s="1" t="str">
        <f>_xll.RssMarket(B27, "配当")</f>
        <v/>
      </c>
      <c r="AA27" s="5" t="str">
        <f t="shared" si="5"/>
        <v/>
      </c>
      <c r="AC27" s="14" t="e">
        <f>終値シート!$V$307</f>
        <v>#DIV/0!</v>
      </c>
      <c r="AD27" s="14" t="e">
        <f>終値シート!V$308</f>
        <v>#DIV/0!</v>
      </c>
      <c r="AE27" s="14" t="e">
        <f>終値シート!V$309</f>
        <v>#DIV/0!</v>
      </c>
      <c r="AF27" s="14" t="e">
        <f>終値シート!V$310</f>
        <v>#DIV/0!</v>
      </c>
      <c r="AH27" t="str">
        <f>_xll.RssMarket(B27, "年初来高値")</f>
        <v/>
      </c>
      <c r="AI27" s="14">
        <f>終値シート!$V$303</f>
        <v>0</v>
      </c>
      <c r="AJ27" s="14" t="e">
        <f>終値シート!$V$314</f>
        <v>#DIV/0!</v>
      </c>
      <c r="AK27" s="14" t="e">
        <f>終値シート!$V$315</f>
        <v>#DIV/0!</v>
      </c>
      <c r="AL27" s="14" t="e">
        <f>終値シート!$V$316</f>
        <v>#DIV/0!</v>
      </c>
    </row>
    <row r="28" spans="1:38" x14ac:dyDescent="0.2">
      <c r="A28">
        <v>21</v>
      </c>
      <c r="B28" s="2"/>
      <c r="C28" s="1" t="str">
        <f>_xll.RssMarket(B28, "銘柄名称")</f>
        <v/>
      </c>
      <c r="D28" s="1" t="str">
        <f>_xll.RssMarket(B28, "市場部略称")</f>
        <v/>
      </c>
      <c r="E28" s="3" t="str">
        <f>_xll.RssMarket(B28, "時価総額")</f>
        <v/>
      </c>
      <c r="F28" s="3" t="str">
        <f>_xll.RssMarket(B28, "現在値")</f>
        <v/>
      </c>
      <c r="G28" s="3" t="str">
        <f>_xll.RssMarket(B28, "前日比")</f>
        <v/>
      </c>
      <c r="H28" s="12" t="str">
        <f>_xll.RssMarket(B28, "前日比率")</f>
        <v/>
      </c>
      <c r="I28" s="4"/>
      <c r="J28" s="4"/>
      <c r="K28" s="4"/>
      <c r="L28" s="17" t="str">
        <f t="shared" si="0"/>
        <v/>
      </c>
      <c r="M28" s="17" t="str">
        <f t="shared" si="1"/>
        <v/>
      </c>
      <c r="N28" s="5" t="str">
        <f t="shared" si="2"/>
        <v/>
      </c>
      <c r="O28" s="3" t="str">
        <f>_xll.RssMarket(B28, "出来高")</f>
        <v/>
      </c>
      <c r="P28" s="8" t="str">
        <f t="shared" si="6"/>
        <v/>
      </c>
      <c r="Q28" s="8" t="str">
        <f t="shared" si="7"/>
        <v/>
      </c>
      <c r="R28" s="8" t="str">
        <f t="shared" si="8"/>
        <v/>
      </c>
      <c r="S28" s="41" t="str">
        <f t="shared" si="3"/>
        <v/>
      </c>
      <c r="T28" s="8" t="str">
        <f t="shared" si="9"/>
        <v/>
      </c>
      <c r="U28" s="8" t="str">
        <f t="shared" si="4"/>
        <v>-</v>
      </c>
      <c r="V28" s="1" t="str">
        <f>_xll.RssMarket(B28, "決算発表日")</f>
        <v/>
      </c>
      <c r="W28" s="10"/>
      <c r="X28" s="1" t="str">
        <f>_xll.RssMarket(B28, "PER")</f>
        <v/>
      </c>
      <c r="Y28" s="1" t="str">
        <f>_xll.RssMarket(B28, "PBR")</f>
        <v/>
      </c>
      <c r="Z28" s="1" t="str">
        <f>_xll.RssMarket(B28, "配当")</f>
        <v/>
      </c>
      <c r="AA28" s="5" t="str">
        <f t="shared" si="5"/>
        <v/>
      </c>
      <c r="AC28" s="14" t="e">
        <f>終値シート!$W$307</f>
        <v>#DIV/0!</v>
      </c>
      <c r="AD28" s="14" t="e">
        <f>終値シート!W$308</f>
        <v>#DIV/0!</v>
      </c>
      <c r="AE28" s="14" t="e">
        <f>終値シート!W$309</f>
        <v>#DIV/0!</v>
      </c>
      <c r="AF28" s="14" t="e">
        <f>終値シート!W$310</f>
        <v>#DIV/0!</v>
      </c>
      <c r="AH28" t="str">
        <f>_xll.RssMarket(B28, "年初来高値")</f>
        <v/>
      </c>
      <c r="AI28" s="14">
        <f>終値シート!$W$303</f>
        <v>0</v>
      </c>
      <c r="AJ28" s="14" t="e">
        <f>終値シート!$W$314</f>
        <v>#DIV/0!</v>
      </c>
      <c r="AK28" s="14" t="e">
        <f>終値シート!$W$315</f>
        <v>#DIV/0!</v>
      </c>
      <c r="AL28" s="14" t="e">
        <f>終値シート!$W$316</f>
        <v>#DIV/0!</v>
      </c>
    </row>
    <row r="29" spans="1:38" x14ac:dyDescent="0.2">
      <c r="A29">
        <v>22</v>
      </c>
      <c r="B29" s="2"/>
      <c r="C29" s="1" t="str">
        <f>_xll.RssMarket(B29, "銘柄名称")</f>
        <v/>
      </c>
      <c r="D29" s="1" t="str">
        <f>_xll.RssMarket(B29, "市場部略称")</f>
        <v/>
      </c>
      <c r="E29" s="3" t="str">
        <f>_xll.RssMarket(B29, "時価総額")</f>
        <v/>
      </c>
      <c r="F29" s="3" t="str">
        <f>_xll.RssMarket(B29, "現在値")</f>
        <v/>
      </c>
      <c r="G29" s="3" t="str">
        <f>_xll.RssMarket(B29, "前日比")</f>
        <v/>
      </c>
      <c r="H29" s="12" t="str">
        <f>_xll.RssMarket(B29, "前日比率")</f>
        <v/>
      </c>
      <c r="I29" s="4"/>
      <c r="J29" s="4"/>
      <c r="K29" s="4"/>
      <c r="L29" s="17" t="str">
        <f t="shared" si="0"/>
        <v/>
      </c>
      <c r="M29" s="17" t="str">
        <f t="shared" si="1"/>
        <v/>
      </c>
      <c r="N29" s="5" t="str">
        <f t="shared" ref="N29:N36" si="10">IF(ISERROR(M29/(I29*J29)),"",M29/(I29*J29))</f>
        <v/>
      </c>
      <c r="O29" s="3" t="str">
        <f>_xll.RssMarket(B29, "出来高")</f>
        <v/>
      </c>
      <c r="P29" s="8" t="str">
        <f t="shared" si="6"/>
        <v/>
      </c>
      <c r="Q29" s="8" t="str">
        <f t="shared" si="7"/>
        <v/>
      </c>
      <c r="R29" s="8" t="str">
        <f t="shared" si="8"/>
        <v/>
      </c>
      <c r="S29" s="41" t="str">
        <f t="shared" si="3"/>
        <v/>
      </c>
      <c r="T29" s="8" t="str">
        <f t="shared" si="9"/>
        <v/>
      </c>
      <c r="U29" s="8" t="str">
        <f t="shared" si="4"/>
        <v>-</v>
      </c>
      <c r="V29" s="1" t="str">
        <f>_xll.RssMarket(B29, "決算発表日")</f>
        <v/>
      </c>
      <c r="W29" s="10"/>
      <c r="X29" s="1" t="str">
        <f>_xll.RssMarket(B29, "PER")</f>
        <v/>
      </c>
      <c r="Y29" s="1" t="str">
        <f>_xll.RssMarket(B29, "PBR")</f>
        <v/>
      </c>
      <c r="Z29" s="1" t="str">
        <f>_xll.RssMarket(B29, "配当")</f>
        <v/>
      </c>
      <c r="AA29" s="5" t="str">
        <f t="shared" si="5"/>
        <v/>
      </c>
      <c r="AC29" s="14" t="e">
        <f>終値シート!$X$307</f>
        <v>#DIV/0!</v>
      </c>
      <c r="AD29" s="14" t="e">
        <f>終値シート!X$308</f>
        <v>#DIV/0!</v>
      </c>
      <c r="AE29" s="14" t="e">
        <f>終値シート!X$309</f>
        <v>#DIV/0!</v>
      </c>
      <c r="AF29" s="14" t="e">
        <f>終値シート!X$310</f>
        <v>#DIV/0!</v>
      </c>
      <c r="AH29" t="str">
        <f>_xll.RssMarket(B29, "年初来高値")</f>
        <v/>
      </c>
      <c r="AI29" s="14">
        <f>終値シート!$X$303</f>
        <v>0</v>
      </c>
      <c r="AJ29" s="14" t="e">
        <f>終値シート!$X$314</f>
        <v>#DIV/0!</v>
      </c>
      <c r="AK29" s="14" t="e">
        <f>終値シート!$X$315</f>
        <v>#DIV/0!</v>
      </c>
      <c r="AL29" s="14" t="e">
        <f>終値シート!$X$316</f>
        <v>#DIV/0!</v>
      </c>
    </row>
    <row r="30" spans="1:38" x14ac:dyDescent="0.2">
      <c r="A30">
        <v>23</v>
      </c>
      <c r="B30" s="2"/>
      <c r="C30" s="1" t="str">
        <f>_xll.RssMarket(B30, "銘柄名称")</f>
        <v/>
      </c>
      <c r="D30" s="1" t="str">
        <f>_xll.RssMarket(B30, "市場部略称")</f>
        <v/>
      </c>
      <c r="E30" s="3" t="str">
        <f>_xll.RssMarket(B30, "時価総額")</f>
        <v/>
      </c>
      <c r="F30" s="3" t="str">
        <f>_xll.RssMarket(B30, "現在値")</f>
        <v/>
      </c>
      <c r="G30" s="3" t="str">
        <f>_xll.RssMarket(B30, "前日比")</f>
        <v/>
      </c>
      <c r="H30" s="12" t="str">
        <f>_xll.RssMarket(B30, "前日比率")</f>
        <v/>
      </c>
      <c r="I30" s="4"/>
      <c r="J30" s="4"/>
      <c r="K30" s="4"/>
      <c r="L30" s="17" t="str">
        <f t="shared" si="0"/>
        <v/>
      </c>
      <c r="M30" s="17" t="str">
        <f t="shared" si="1"/>
        <v/>
      </c>
      <c r="N30" s="5" t="str">
        <f t="shared" si="10"/>
        <v/>
      </c>
      <c r="O30" s="3" t="str">
        <f>_xll.RssMarket(B30, "出来高")</f>
        <v/>
      </c>
      <c r="P30" s="8" t="str">
        <f t="shared" si="6"/>
        <v/>
      </c>
      <c r="Q30" s="8" t="str">
        <f t="shared" si="7"/>
        <v/>
      </c>
      <c r="R30" s="8" t="str">
        <f t="shared" si="8"/>
        <v/>
      </c>
      <c r="S30" s="41" t="str">
        <f t="shared" si="3"/>
        <v/>
      </c>
      <c r="T30" s="8" t="str">
        <f t="shared" si="9"/>
        <v/>
      </c>
      <c r="U30" s="8" t="str">
        <f t="shared" si="4"/>
        <v>-</v>
      </c>
      <c r="V30" s="1" t="str">
        <f>_xll.RssMarket(B30, "決算発表日")</f>
        <v/>
      </c>
      <c r="W30" s="10"/>
      <c r="X30" s="1" t="str">
        <f>_xll.RssMarket(B30, "PER")</f>
        <v/>
      </c>
      <c r="Y30" s="1" t="str">
        <f>_xll.RssMarket(B30, "PBR")</f>
        <v/>
      </c>
      <c r="Z30" s="1" t="str">
        <f>_xll.RssMarket(B30, "配当")</f>
        <v/>
      </c>
      <c r="AA30" s="5" t="str">
        <f t="shared" si="5"/>
        <v/>
      </c>
      <c r="AC30" s="14" t="e">
        <f>終値シート!$Y$307</f>
        <v>#DIV/0!</v>
      </c>
      <c r="AD30" s="14" t="e">
        <f>終値シート!Y$308</f>
        <v>#DIV/0!</v>
      </c>
      <c r="AE30" s="14" t="e">
        <f>終値シート!Y$309</f>
        <v>#DIV/0!</v>
      </c>
      <c r="AF30" s="14" t="e">
        <f>終値シート!Y$310</f>
        <v>#DIV/0!</v>
      </c>
      <c r="AH30" t="str">
        <f>_xll.RssMarket(B30, "年初来高値")</f>
        <v/>
      </c>
      <c r="AI30" s="14">
        <f>終値シート!$Y$303</f>
        <v>0</v>
      </c>
      <c r="AJ30" s="14" t="e">
        <f>終値シート!$Y$314</f>
        <v>#DIV/0!</v>
      </c>
      <c r="AK30" s="14" t="e">
        <f>終値シート!$Y$315</f>
        <v>#DIV/0!</v>
      </c>
      <c r="AL30" s="14" t="e">
        <f>終値シート!$Y$316</f>
        <v>#DIV/0!</v>
      </c>
    </row>
    <row r="31" spans="1:38" x14ac:dyDescent="0.2">
      <c r="A31">
        <v>24</v>
      </c>
      <c r="B31" s="2"/>
      <c r="C31" s="1" t="str">
        <f>_xll.RssMarket(B31, "銘柄名称")</f>
        <v/>
      </c>
      <c r="D31" s="1" t="str">
        <f>_xll.RssMarket(B31, "市場部略称")</f>
        <v/>
      </c>
      <c r="E31" s="3" t="str">
        <f>_xll.RssMarket(B31, "時価総額")</f>
        <v/>
      </c>
      <c r="F31" s="3" t="str">
        <f>_xll.RssMarket(B31, "現在値")</f>
        <v/>
      </c>
      <c r="G31" s="3" t="str">
        <f>_xll.RssMarket(B31, "前日比")</f>
        <v/>
      </c>
      <c r="H31" s="12" t="str">
        <f>_xll.RssMarket(B31, "前日比率")</f>
        <v/>
      </c>
      <c r="I31" s="4"/>
      <c r="J31" s="4"/>
      <c r="K31" s="4"/>
      <c r="L31" s="17" t="str">
        <f t="shared" si="0"/>
        <v/>
      </c>
      <c r="M31" s="17" t="str">
        <f t="shared" si="1"/>
        <v/>
      </c>
      <c r="N31" s="5" t="str">
        <f t="shared" si="10"/>
        <v/>
      </c>
      <c r="O31" s="3" t="str">
        <f>_xll.RssMarket(B31, "出来高")</f>
        <v/>
      </c>
      <c r="P31" s="8" t="str">
        <f t="shared" si="6"/>
        <v/>
      </c>
      <c r="Q31" s="8" t="str">
        <f t="shared" si="7"/>
        <v/>
      </c>
      <c r="R31" s="8" t="str">
        <f t="shared" si="8"/>
        <v/>
      </c>
      <c r="S31" s="41" t="str">
        <f t="shared" si="3"/>
        <v/>
      </c>
      <c r="T31" s="8" t="str">
        <f t="shared" si="9"/>
        <v/>
      </c>
      <c r="U31" s="8" t="str">
        <f t="shared" si="4"/>
        <v>-</v>
      </c>
      <c r="V31" s="1" t="str">
        <f>_xll.RssMarket(B31, "決算発表日")</f>
        <v/>
      </c>
      <c r="W31" s="10"/>
      <c r="X31" s="1" t="str">
        <f>_xll.RssMarket(B31, "PER")</f>
        <v/>
      </c>
      <c r="Y31" s="1" t="str">
        <f>_xll.RssMarket(B31, "PBR")</f>
        <v/>
      </c>
      <c r="Z31" s="1" t="str">
        <f>_xll.RssMarket(B31, "配当")</f>
        <v/>
      </c>
      <c r="AA31" s="5" t="str">
        <f t="shared" si="5"/>
        <v/>
      </c>
      <c r="AC31" s="14" t="e">
        <f>終値シート!$Z$307</f>
        <v>#DIV/0!</v>
      </c>
      <c r="AD31" s="14" t="e">
        <f>終値シート!Z$308</f>
        <v>#DIV/0!</v>
      </c>
      <c r="AE31" s="14" t="e">
        <f>終値シート!Z$309</f>
        <v>#DIV/0!</v>
      </c>
      <c r="AF31" s="14" t="e">
        <f>終値シート!Z$310</f>
        <v>#DIV/0!</v>
      </c>
      <c r="AH31" t="str">
        <f>_xll.RssMarket(B31, "年初来高値")</f>
        <v/>
      </c>
      <c r="AI31" s="14">
        <f>終値シート!$Z$303</f>
        <v>0</v>
      </c>
      <c r="AJ31" s="14" t="e">
        <f>終値シート!$Z$314</f>
        <v>#DIV/0!</v>
      </c>
      <c r="AK31" s="14" t="e">
        <f>終値シート!$Z$315</f>
        <v>#DIV/0!</v>
      </c>
      <c r="AL31" s="14" t="e">
        <f>終値シート!$Z$316</f>
        <v>#DIV/0!</v>
      </c>
    </row>
    <row r="32" spans="1:38" x14ac:dyDescent="0.2">
      <c r="A32">
        <v>25</v>
      </c>
      <c r="B32" s="2"/>
      <c r="C32" s="1" t="str">
        <f>_xll.RssMarket(B32, "銘柄名称")</f>
        <v/>
      </c>
      <c r="D32" s="1" t="str">
        <f>_xll.RssMarket(B32, "市場部略称")</f>
        <v/>
      </c>
      <c r="E32" s="3" t="str">
        <f>_xll.RssMarket(B32, "時価総額")</f>
        <v/>
      </c>
      <c r="F32" s="3" t="str">
        <f>_xll.RssMarket(B32, "現在値")</f>
        <v/>
      </c>
      <c r="G32" s="3" t="str">
        <f>_xll.RssMarket(B32, "前日比")</f>
        <v/>
      </c>
      <c r="H32" s="12" t="str">
        <f>_xll.RssMarket(B32, "前日比率")</f>
        <v/>
      </c>
      <c r="I32" s="4"/>
      <c r="J32" s="4"/>
      <c r="K32" s="4"/>
      <c r="L32" s="17" t="str">
        <f t="shared" si="0"/>
        <v/>
      </c>
      <c r="M32" s="17" t="str">
        <f t="shared" si="1"/>
        <v/>
      </c>
      <c r="N32" s="5" t="str">
        <f t="shared" si="10"/>
        <v/>
      </c>
      <c r="O32" s="3" t="str">
        <f>_xll.RssMarket(B32, "出来高")</f>
        <v/>
      </c>
      <c r="P32" s="8" t="str">
        <f t="shared" si="6"/>
        <v/>
      </c>
      <c r="Q32" s="8" t="str">
        <f t="shared" si="7"/>
        <v/>
      </c>
      <c r="R32" s="8" t="str">
        <f t="shared" si="8"/>
        <v/>
      </c>
      <c r="S32" s="41" t="str">
        <f t="shared" si="3"/>
        <v/>
      </c>
      <c r="T32" s="8" t="str">
        <f t="shared" si="9"/>
        <v/>
      </c>
      <c r="U32" s="8" t="str">
        <f t="shared" si="4"/>
        <v>-</v>
      </c>
      <c r="V32" s="1" t="str">
        <f>_xll.RssMarket(B32, "決算発表日")</f>
        <v/>
      </c>
      <c r="W32" s="10"/>
      <c r="X32" s="1" t="str">
        <f>_xll.RssMarket(B32, "PER")</f>
        <v/>
      </c>
      <c r="Y32" s="1" t="str">
        <f>_xll.RssMarket(B32, "PBR")</f>
        <v/>
      </c>
      <c r="Z32" s="1" t="str">
        <f>_xll.RssMarket(B32, "配当")</f>
        <v/>
      </c>
      <c r="AA32" s="5" t="str">
        <f t="shared" si="5"/>
        <v/>
      </c>
      <c r="AC32" s="14" t="e">
        <f>終値シート!$AA$307</f>
        <v>#DIV/0!</v>
      </c>
      <c r="AD32" s="14" t="e">
        <f>終値シート!AA$308</f>
        <v>#DIV/0!</v>
      </c>
      <c r="AE32" s="14" t="e">
        <f>終値シート!AA$309</f>
        <v>#DIV/0!</v>
      </c>
      <c r="AF32" s="14" t="e">
        <f>終値シート!AA$310</f>
        <v>#DIV/0!</v>
      </c>
      <c r="AH32" t="str">
        <f>_xll.RssMarket(B32, "年初来高値")</f>
        <v/>
      </c>
      <c r="AI32" s="14">
        <f>終値シート!$AA$303</f>
        <v>0</v>
      </c>
      <c r="AJ32" s="14" t="e">
        <f>終値シート!$AA$314</f>
        <v>#DIV/0!</v>
      </c>
      <c r="AK32" s="14" t="e">
        <f>終値シート!$AA$315</f>
        <v>#DIV/0!</v>
      </c>
      <c r="AL32" s="14" t="e">
        <f>終値シート!$AA$316</f>
        <v>#DIV/0!</v>
      </c>
    </row>
    <row r="33" spans="1:38" x14ac:dyDescent="0.2">
      <c r="A33">
        <v>26</v>
      </c>
      <c r="B33" s="2"/>
      <c r="C33" s="1" t="str">
        <f>_xll.RssMarket(B33, "銘柄名称")</f>
        <v/>
      </c>
      <c r="D33" s="1" t="str">
        <f>_xll.RssMarket(B33, "市場部略称")</f>
        <v/>
      </c>
      <c r="E33" s="3" t="str">
        <f>_xll.RssMarket(B33, "時価総額")</f>
        <v/>
      </c>
      <c r="F33" s="3" t="str">
        <f>_xll.RssMarket(B33, "現在値")</f>
        <v/>
      </c>
      <c r="G33" s="3" t="str">
        <f>_xll.RssMarket(B33, "前日比")</f>
        <v/>
      </c>
      <c r="H33" s="12" t="str">
        <f>_xll.RssMarket(B33, "前日比率")</f>
        <v/>
      </c>
      <c r="I33" s="4"/>
      <c r="J33" s="4"/>
      <c r="K33" s="4"/>
      <c r="L33" s="17" t="str">
        <f t="shared" si="0"/>
        <v/>
      </c>
      <c r="M33" s="17" t="str">
        <f t="shared" si="1"/>
        <v/>
      </c>
      <c r="N33" s="5" t="str">
        <f t="shared" si="10"/>
        <v/>
      </c>
      <c r="O33" s="3" t="str">
        <f>_xll.RssMarket(B33, "出来高")</f>
        <v/>
      </c>
      <c r="P33" s="8" t="str">
        <f t="shared" si="6"/>
        <v/>
      </c>
      <c r="Q33" s="8" t="str">
        <f t="shared" si="7"/>
        <v/>
      </c>
      <c r="R33" s="8" t="str">
        <f t="shared" si="8"/>
        <v/>
      </c>
      <c r="S33" s="41" t="str">
        <f t="shared" si="3"/>
        <v/>
      </c>
      <c r="T33" s="8" t="str">
        <f t="shared" si="9"/>
        <v/>
      </c>
      <c r="U33" s="8" t="str">
        <f t="shared" si="4"/>
        <v>-</v>
      </c>
      <c r="V33" s="1" t="str">
        <f>_xll.RssMarket(B33, "決算発表日")</f>
        <v/>
      </c>
      <c r="W33" s="10"/>
      <c r="X33" s="1" t="str">
        <f>_xll.RssMarket(B33, "PER")</f>
        <v/>
      </c>
      <c r="Y33" s="1" t="str">
        <f>_xll.RssMarket(B33, "PBR")</f>
        <v/>
      </c>
      <c r="Z33" s="1" t="str">
        <f>_xll.RssMarket(B33, "配当")</f>
        <v/>
      </c>
      <c r="AA33" s="5" t="str">
        <f t="shared" si="5"/>
        <v/>
      </c>
      <c r="AC33" s="14" t="e">
        <f>終値シート!$AB$307</f>
        <v>#DIV/0!</v>
      </c>
      <c r="AD33" s="14" t="e">
        <f>終値シート!AB$308</f>
        <v>#DIV/0!</v>
      </c>
      <c r="AE33" s="14" t="e">
        <f>終値シート!AB$309</f>
        <v>#DIV/0!</v>
      </c>
      <c r="AF33" s="14" t="e">
        <f>終値シート!AB$310</f>
        <v>#DIV/0!</v>
      </c>
      <c r="AH33" t="str">
        <f>_xll.RssMarket(B33, "年初来高値")</f>
        <v/>
      </c>
      <c r="AI33" s="14">
        <f>終値シート!$AB$303</f>
        <v>0</v>
      </c>
      <c r="AJ33" s="14" t="e">
        <f>終値シート!$AB$314</f>
        <v>#DIV/0!</v>
      </c>
      <c r="AK33" s="14" t="e">
        <f>終値シート!$AB$315</f>
        <v>#DIV/0!</v>
      </c>
      <c r="AL33" s="14" t="e">
        <f>終値シート!$AB$316</f>
        <v>#DIV/0!</v>
      </c>
    </row>
    <row r="34" spans="1:38" x14ac:dyDescent="0.2">
      <c r="A34">
        <v>27</v>
      </c>
      <c r="B34" s="2"/>
      <c r="C34" s="1" t="str">
        <f>_xll.RssMarket(B34, "銘柄名称")</f>
        <v/>
      </c>
      <c r="D34" s="1" t="str">
        <f>_xll.RssMarket(B34, "市場部略称")</f>
        <v/>
      </c>
      <c r="E34" s="3" t="str">
        <f>_xll.RssMarket(B34, "時価総額")</f>
        <v/>
      </c>
      <c r="F34" s="3" t="str">
        <f>_xll.RssMarket(B34, "現在値")</f>
        <v/>
      </c>
      <c r="G34" s="3" t="str">
        <f>_xll.RssMarket(B34, "前日比")</f>
        <v/>
      </c>
      <c r="H34" s="12" t="str">
        <f>_xll.RssMarket(B34, "前日比率")</f>
        <v/>
      </c>
      <c r="I34" s="4"/>
      <c r="J34" s="4"/>
      <c r="K34" s="4"/>
      <c r="L34" s="17" t="str">
        <f t="shared" si="0"/>
        <v/>
      </c>
      <c r="M34" s="17" t="str">
        <f t="shared" si="1"/>
        <v/>
      </c>
      <c r="N34" s="5" t="str">
        <f t="shared" si="10"/>
        <v/>
      </c>
      <c r="O34" s="3" t="str">
        <f>_xll.RssMarket(B34, "出来高")</f>
        <v/>
      </c>
      <c r="P34" s="8" t="str">
        <f t="shared" si="6"/>
        <v/>
      </c>
      <c r="Q34" s="8" t="str">
        <f t="shared" si="7"/>
        <v/>
      </c>
      <c r="R34" s="8" t="str">
        <f t="shared" si="8"/>
        <v/>
      </c>
      <c r="S34" s="41" t="str">
        <f t="shared" si="3"/>
        <v/>
      </c>
      <c r="T34" s="8" t="str">
        <f t="shared" si="9"/>
        <v/>
      </c>
      <c r="U34" s="8" t="str">
        <f t="shared" si="4"/>
        <v>-</v>
      </c>
      <c r="V34" s="1" t="str">
        <f>_xll.RssMarket(B34, "決算発表日")</f>
        <v/>
      </c>
      <c r="W34" s="10"/>
      <c r="X34" s="1" t="str">
        <f>_xll.RssMarket(B34, "PER")</f>
        <v/>
      </c>
      <c r="Y34" s="1" t="str">
        <f>_xll.RssMarket(B34, "PBR")</f>
        <v/>
      </c>
      <c r="Z34" s="1" t="str">
        <f>_xll.RssMarket(B34, "配当")</f>
        <v/>
      </c>
      <c r="AA34" s="5" t="str">
        <f t="shared" si="5"/>
        <v/>
      </c>
      <c r="AC34" s="14" t="e">
        <f>終値シート!$AC$307</f>
        <v>#DIV/0!</v>
      </c>
      <c r="AD34" s="14" t="e">
        <f>終値シート!AC$308</f>
        <v>#DIV/0!</v>
      </c>
      <c r="AE34" s="14" t="e">
        <f>終値シート!AC$309</f>
        <v>#DIV/0!</v>
      </c>
      <c r="AF34" s="14" t="e">
        <f>終値シート!AC$310</f>
        <v>#DIV/0!</v>
      </c>
      <c r="AH34" t="str">
        <f>_xll.RssMarket(B34, "年初来高値")</f>
        <v/>
      </c>
      <c r="AI34" s="14">
        <f>終値シート!$AC$303</f>
        <v>0</v>
      </c>
      <c r="AJ34" s="14" t="e">
        <f>終値シート!$AC$314</f>
        <v>#DIV/0!</v>
      </c>
      <c r="AK34" s="14" t="e">
        <f>終値シート!$AC$315</f>
        <v>#DIV/0!</v>
      </c>
      <c r="AL34" s="14" t="e">
        <f>終値シート!$AC$316</f>
        <v>#DIV/0!</v>
      </c>
    </row>
    <row r="35" spans="1:38" x14ac:dyDescent="0.2">
      <c r="A35">
        <v>28</v>
      </c>
      <c r="B35" s="2"/>
      <c r="C35" s="1" t="str">
        <f>_xll.RssMarket(B35, "銘柄名称")</f>
        <v/>
      </c>
      <c r="D35" s="1" t="str">
        <f>_xll.RssMarket(B35, "市場部略称")</f>
        <v/>
      </c>
      <c r="E35" s="3" t="str">
        <f>_xll.RssMarket(B35, "時価総額")</f>
        <v/>
      </c>
      <c r="F35" s="3" t="str">
        <f>_xll.RssMarket(B35, "現在値")</f>
        <v/>
      </c>
      <c r="G35" s="3" t="str">
        <f>_xll.RssMarket(B35, "前日比")</f>
        <v/>
      </c>
      <c r="H35" s="12" t="str">
        <f>_xll.RssMarket(B35, "前日比率")</f>
        <v/>
      </c>
      <c r="I35" s="4"/>
      <c r="J35" s="4"/>
      <c r="K35" s="4"/>
      <c r="L35" s="17" t="str">
        <f t="shared" si="0"/>
        <v/>
      </c>
      <c r="M35" s="17" t="str">
        <f>IF(ISERROR(L35-I35*J35),"",L35-I35*J35)</f>
        <v/>
      </c>
      <c r="N35" s="5" t="str">
        <f t="shared" si="10"/>
        <v/>
      </c>
      <c r="O35" s="3" t="str">
        <f>_xll.RssMarket(B35, "出来高")</f>
        <v/>
      </c>
      <c r="P35" s="8" t="str">
        <f t="shared" si="6"/>
        <v/>
      </c>
      <c r="Q35" s="8" t="str">
        <f t="shared" si="7"/>
        <v/>
      </c>
      <c r="R35" s="8" t="str">
        <f t="shared" si="8"/>
        <v/>
      </c>
      <c r="S35" s="41" t="str">
        <f t="shared" si="3"/>
        <v/>
      </c>
      <c r="T35" s="8" t="str">
        <f t="shared" si="9"/>
        <v/>
      </c>
      <c r="U35" s="8" t="str">
        <f t="shared" si="4"/>
        <v>-</v>
      </c>
      <c r="V35" s="1" t="str">
        <f>_xll.RssMarket(B35, "決算発表日")</f>
        <v/>
      </c>
      <c r="W35" s="10"/>
      <c r="X35" s="1" t="str">
        <f>_xll.RssMarket(B35, "PER")</f>
        <v/>
      </c>
      <c r="Y35" s="1" t="str">
        <f>_xll.RssMarket(B35, "PBR")</f>
        <v/>
      </c>
      <c r="Z35" s="1" t="str">
        <f>_xll.RssMarket(B35, "配当")</f>
        <v/>
      </c>
      <c r="AA35" s="5" t="str">
        <f t="shared" si="5"/>
        <v/>
      </c>
      <c r="AC35" s="14" t="e">
        <f>終値シート!$AD$307</f>
        <v>#DIV/0!</v>
      </c>
      <c r="AD35" s="14" t="e">
        <f>終値シート!AD$308</f>
        <v>#DIV/0!</v>
      </c>
      <c r="AE35" s="14" t="e">
        <f>終値シート!AD$309</f>
        <v>#DIV/0!</v>
      </c>
      <c r="AF35" s="14" t="e">
        <f>終値シート!AD$310</f>
        <v>#DIV/0!</v>
      </c>
      <c r="AH35" t="str">
        <f>_xll.RssMarket(B35, "年初来高値")</f>
        <v/>
      </c>
      <c r="AI35" s="14">
        <f>終値シート!$AD$303</f>
        <v>0</v>
      </c>
      <c r="AJ35" s="14" t="e">
        <f>終値シート!$AD$314</f>
        <v>#DIV/0!</v>
      </c>
      <c r="AK35" s="14" t="e">
        <f>終値シート!$AD$315</f>
        <v>#DIV/0!</v>
      </c>
      <c r="AL35" s="14" t="e">
        <f>終値シート!$AD$316</f>
        <v>#DIV/0!</v>
      </c>
    </row>
    <row r="36" spans="1:38" x14ac:dyDescent="0.2">
      <c r="A36">
        <v>29</v>
      </c>
      <c r="B36" s="2"/>
      <c r="C36" s="1" t="str">
        <f>_xll.RssMarket(B36, "銘柄名称")</f>
        <v/>
      </c>
      <c r="D36" s="1" t="str">
        <f>_xll.RssMarket(B36, "市場部略称")</f>
        <v/>
      </c>
      <c r="E36" s="3" t="str">
        <f>_xll.RssMarket(B36, "時価総額")</f>
        <v/>
      </c>
      <c r="F36" s="3" t="str">
        <f>_xll.RssMarket(B36, "現在値")</f>
        <v/>
      </c>
      <c r="G36" s="3" t="str">
        <f>_xll.RssMarket(B36, "前日比")</f>
        <v/>
      </c>
      <c r="H36" s="12" t="str">
        <f>_xll.RssMarket(B36, "前日比率")</f>
        <v/>
      </c>
      <c r="I36" s="4"/>
      <c r="J36" s="4"/>
      <c r="K36" s="4"/>
      <c r="L36" s="17" t="str">
        <f t="shared" si="0"/>
        <v/>
      </c>
      <c r="M36" s="17" t="str">
        <f t="shared" si="1"/>
        <v/>
      </c>
      <c r="N36" s="5" t="str">
        <f t="shared" si="10"/>
        <v/>
      </c>
      <c r="O36" s="3" t="str">
        <f>_xll.RssMarket(B36, "出来高")</f>
        <v/>
      </c>
      <c r="P36" s="8" t="str">
        <f t="shared" si="6"/>
        <v/>
      </c>
      <c r="Q36" s="8" t="str">
        <f t="shared" si="7"/>
        <v/>
      </c>
      <c r="R36" s="8" t="str">
        <f t="shared" si="8"/>
        <v/>
      </c>
      <c r="S36" s="41" t="str">
        <f t="shared" si="3"/>
        <v/>
      </c>
      <c r="T36" s="8" t="str">
        <f t="shared" si="9"/>
        <v/>
      </c>
      <c r="U36" s="8" t="str">
        <f t="shared" si="4"/>
        <v>-</v>
      </c>
      <c r="V36" s="1" t="str">
        <f>_xll.RssMarket(B36, "決算発表日")</f>
        <v/>
      </c>
      <c r="W36" s="10"/>
      <c r="X36" s="1" t="str">
        <f>_xll.RssMarket(B36, "PER")</f>
        <v/>
      </c>
      <c r="Y36" s="1" t="str">
        <f>_xll.RssMarket(B36, "PBR")</f>
        <v/>
      </c>
      <c r="Z36" s="1" t="str">
        <f>_xll.RssMarket(B36, "配当")</f>
        <v/>
      </c>
      <c r="AA36" s="5" t="str">
        <f t="shared" si="5"/>
        <v/>
      </c>
      <c r="AC36" s="14" t="e">
        <f>終値シート!$AE$307</f>
        <v>#DIV/0!</v>
      </c>
      <c r="AD36" s="14" t="e">
        <f>終値シート!AE$308</f>
        <v>#DIV/0!</v>
      </c>
      <c r="AE36" s="14" t="e">
        <f>終値シート!AE$309</f>
        <v>#DIV/0!</v>
      </c>
      <c r="AF36" s="14" t="e">
        <f>終値シート!AE$310</f>
        <v>#DIV/0!</v>
      </c>
      <c r="AH36" t="str">
        <f>_xll.RssMarket(B36, "年初来高値")</f>
        <v/>
      </c>
      <c r="AI36" s="14">
        <f>終値シート!$AE$303</f>
        <v>0</v>
      </c>
      <c r="AJ36" s="14" t="e">
        <f>終値シート!$AE$314</f>
        <v>#DIV/0!</v>
      </c>
      <c r="AK36" s="14" t="e">
        <f>終値シート!$AE$315</f>
        <v>#DIV/0!</v>
      </c>
      <c r="AL36" s="14" t="e">
        <f>終値シート!$AE$316</f>
        <v>#DIV/0!</v>
      </c>
    </row>
    <row r="37" spans="1:38" x14ac:dyDescent="0.2">
      <c r="A37">
        <v>30</v>
      </c>
      <c r="B37" s="2"/>
      <c r="C37" s="1" t="str">
        <f>_xll.RssMarket(B37, "銘柄名称")</f>
        <v/>
      </c>
      <c r="D37" s="1" t="str">
        <f>_xll.RssMarket(B37, "市場部略称")</f>
        <v/>
      </c>
      <c r="E37" s="3" t="str">
        <f>_xll.RssMarket(B37, "時価総額")</f>
        <v/>
      </c>
      <c r="F37" s="3" t="str">
        <f>_xll.RssMarket(B37, "現在値")</f>
        <v/>
      </c>
      <c r="G37" s="3" t="str">
        <f>_xll.RssMarket(B37, "前日比")</f>
        <v/>
      </c>
      <c r="H37" s="12" t="str">
        <f>_xll.RssMarket(B37, "前日比率")</f>
        <v/>
      </c>
      <c r="I37" s="4"/>
      <c r="J37" s="4"/>
      <c r="K37" s="4"/>
      <c r="L37" s="17" t="str">
        <f>IF(ISERROR(F37*I37),"",F37*I37)</f>
        <v/>
      </c>
      <c r="M37" s="17" t="str">
        <f>IF(ISERROR(L37-I37*J37),"",L37-I37*J37)</f>
        <v/>
      </c>
      <c r="N37" s="5" t="str">
        <f>IF(ISERROR(M37/(I37*J37)),"",M37/(I37*J37))</f>
        <v/>
      </c>
      <c r="O37" s="3" t="str">
        <f>_xll.RssMarket(B37, "出来高")</f>
        <v/>
      </c>
      <c r="P37" s="8" t="str">
        <f t="shared" si="6"/>
        <v/>
      </c>
      <c r="Q37" s="8" t="str">
        <f t="shared" si="7"/>
        <v/>
      </c>
      <c r="R37" s="8" t="str">
        <f t="shared" si="8"/>
        <v/>
      </c>
      <c r="S37" s="41" t="str">
        <f t="shared" si="3"/>
        <v/>
      </c>
      <c r="T37" s="8" t="str">
        <f t="shared" si="9"/>
        <v/>
      </c>
      <c r="U37" s="8" t="str">
        <f>IF(F37&gt;AH37,"◎","-")</f>
        <v>-</v>
      </c>
      <c r="V37" s="1" t="str">
        <f>_xll.RssMarket(B37, "決算発表日")</f>
        <v/>
      </c>
      <c r="W37" s="10"/>
      <c r="X37" s="1" t="str">
        <f>_xll.RssMarket(B37, "PER")</f>
        <v/>
      </c>
      <c r="Y37" s="1" t="str">
        <f>_xll.RssMarket(B37, "PBR")</f>
        <v/>
      </c>
      <c r="Z37" s="1" t="str">
        <f>_xll.RssMarket(B37, "配当")</f>
        <v/>
      </c>
      <c r="AA37" s="5" t="str">
        <f>IF(ISERROR(Z37/F37),"",Z37/F37)</f>
        <v/>
      </c>
      <c r="AC37" s="14" t="e">
        <f>終値シート!$AF$307</f>
        <v>#DIV/0!</v>
      </c>
      <c r="AD37" s="14" t="e">
        <f>終値シート!AF$308</f>
        <v>#DIV/0!</v>
      </c>
      <c r="AE37" s="14" t="e">
        <f>終値シート!AF$309</f>
        <v>#DIV/0!</v>
      </c>
      <c r="AF37" s="14" t="e">
        <f>終値シート!AF$310</f>
        <v>#DIV/0!</v>
      </c>
      <c r="AH37" t="str">
        <f>_xll.RssMarket(B37, "年初来高値")</f>
        <v/>
      </c>
      <c r="AI37" s="14">
        <f>終値シート!$AF$303</f>
        <v>0</v>
      </c>
      <c r="AJ37" s="14" t="e">
        <f>終値シート!$AF$314</f>
        <v>#DIV/0!</v>
      </c>
      <c r="AK37" s="14" t="e">
        <f>終値シート!$AF$315</f>
        <v>#DIV/0!</v>
      </c>
      <c r="AL37" s="14" t="e">
        <f>終値シート!$AF$316</f>
        <v>#DIV/0!</v>
      </c>
    </row>
    <row r="38" spans="1:38" x14ac:dyDescent="0.2">
      <c r="A38" s="25"/>
      <c r="B38" s="26"/>
      <c r="C38" s="27"/>
      <c r="D38" s="24"/>
      <c r="E38" s="24"/>
      <c r="F38" s="24"/>
      <c r="G38" s="24"/>
      <c r="H38" s="24"/>
      <c r="I38" s="24"/>
      <c r="J38" s="24"/>
      <c r="K38" s="24"/>
      <c r="L38" s="17">
        <f>SUM(L8:L37)</f>
        <v>11925070</v>
      </c>
      <c r="M38" s="18">
        <f>SUM(M8:M37)</f>
        <v>1299850</v>
      </c>
      <c r="N38" s="19">
        <f>AVERAGE(N8:N37)</f>
        <v>0.15827816055292487</v>
      </c>
    </row>
    <row r="39" spans="1:38" x14ac:dyDescent="0.4">
      <c r="A39" s="25"/>
      <c r="B39" s="25"/>
      <c r="C39" s="25"/>
    </row>
    <row r="40" spans="1:38" x14ac:dyDescent="0.4">
      <c r="A40" s="25"/>
      <c r="B40" s="25"/>
      <c r="C40" s="25"/>
    </row>
  </sheetData>
  <sortState xmlns:xlrd2="http://schemas.microsoft.com/office/spreadsheetml/2017/richdata2" ref="B8:AF37">
    <sortCondition descending="1" ref="L8:L37"/>
  </sortState>
  <phoneticPr fontId="2"/>
  <conditionalFormatting sqref="V8:V36 O8:O37 U8:U37 Q8:R37">
    <cfRule type="containsText" dxfId="31" priority="113" operator="containsText" text="下">
      <formula>NOT(ISERROR(SEARCH("下",O8)))</formula>
    </cfRule>
    <cfRule type="containsText" dxfId="30" priority="114" operator="containsText" text="上">
      <formula>NOT(ISERROR(SEARCH("上",O8)))</formula>
    </cfRule>
  </conditionalFormatting>
  <conditionalFormatting sqref="AA8:AA37">
    <cfRule type="cellIs" dxfId="29" priority="112" operator="between">
      <formula>0.02</formula>
      <formula>1</formula>
    </cfRule>
  </conditionalFormatting>
  <conditionalFormatting sqref="V8:V36">
    <cfRule type="timePeriod" dxfId="28" priority="111" timePeriod="thisWeek">
      <formula>AND(TODAY()-ROUNDDOWN(V8,0)&lt;=WEEKDAY(TODAY())-1,ROUNDDOWN(V8,0)-TODAY()&lt;=7-WEEKDAY(TODAY()))</formula>
    </cfRule>
  </conditionalFormatting>
  <conditionalFormatting sqref="V37">
    <cfRule type="containsText" dxfId="27" priority="106" operator="containsText" text="下">
      <formula>NOT(ISERROR(SEARCH("下",V37)))</formula>
    </cfRule>
    <cfRule type="containsText" dxfId="26" priority="107" operator="containsText" text="上">
      <formula>NOT(ISERROR(SEARCH("上",V37)))</formula>
    </cfRule>
    <cfRule type="containsText" dxfId="25" priority="108" operator="containsText" text="下">
      <formula>NOT(ISERROR(SEARCH("下",V37)))</formula>
    </cfRule>
    <cfRule type="containsText" dxfId="24" priority="109" operator="containsText" text="下">
      <formula>NOT(ISERROR(SEARCH("下",V37)))</formula>
    </cfRule>
  </conditionalFormatting>
  <conditionalFormatting sqref="V37">
    <cfRule type="timePeriod" dxfId="23" priority="104" timePeriod="thisWeek">
      <formula>AND(TODAY()-ROUNDDOWN(V37,0)&lt;=WEEKDAY(TODAY())-1,ROUNDDOWN(V37,0)-TODAY()&lt;=7-WEEKDAY(TODAY()))</formula>
    </cfRule>
  </conditionalFormatting>
  <conditionalFormatting sqref="X8:X37">
    <cfRule type="cellIs" dxfId="22" priority="88" operator="between">
      <formula>1</formula>
      <formula>10</formula>
    </cfRule>
  </conditionalFormatting>
  <conditionalFormatting sqref="O8:O37 U8:U37">
    <cfRule type="cellIs" dxfId="21" priority="23" operator="equal">
      <formula>"◎"</formula>
    </cfRule>
  </conditionalFormatting>
  <conditionalFormatting sqref="Q8:R37">
    <cfRule type="cellIs" dxfId="20" priority="21" operator="equal">
      <formula>"中期線↑"</formula>
    </cfRule>
    <cfRule type="cellIs" dxfId="19" priority="22" operator="equal">
      <formula>"中期線割れ!"</formula>
    </cfRule>
  </conditionalFormatting>
  <conditionalFormatting sqref="R8:R37">
    <cfRule type="cellIs" dxfId="18" priority="19" operator="equal">
      <formula>"超長期線↑"</formula>
    </cfRule>
    <cfRule type="cellIs" dxfId="17" priority="20" operator="equal">
      <formula>"超長期線割れ!"</formula>
    </cfRule>
  </conditionalFormatting>
  <conditionalFormatting sqref="P8:P37">
    <cfRule type="containsText" dxfId="16" priority="16" operator="containsText" text="下">
      <formula>NOT(ISERROR(SEARCH("下",P8)))</formula>
    </cfRule>
    <cfRule type="containsText" dxfId="15" priority="17" operator="containsText" text="上">
      <formula>NOT(ISERROR(SEARCH("上",P8)))</formula>
    </cfRule>
  </conditionalFormatting>
  <conditionalFormatting sqref="T8:T37">
    <cfRule type="containsText" dxfId="14" priority="14" operator="containsText" text="下">
      <formula>NOT(ISERROR(SEARCH("下",T8)))</formula>
    </cfRule>
    <cfRule type="containsText" dxfId="13" priority="15" operator="containsText" text="上">
      <formula>NOT(ISERROR(SEARCH("上",T8)))</formula>
    </cfRule>
  </conditionalFormatting>
  <conditionalFormatting sqref="T8:T37">
    <cfRule type="cellIs" dxfId="12" priority="12" operator="equal">
      <formula>"中期線↑"</formula>
    </cfRule>
    <cfRule type="cellIs" dxfId="11" priority="13" operator="equal">
      <formula>"中期線割れ!"</formula>
    </cfRule>
  </conditionalFormatting>
  <conditionalFormatting sqref="T8:T37">
    <cfRule type="cellIs" dxfId="10" priority="10" operator="equal">
      <formula>"超長期線↑"</formula>
    </cfRule>
    <cfRule type="cellIs" dxfId="9" priority="11" operator="equal">
      <formula>"超長期線割れ!"</formula>
    </cfRule>
  </conditionalFormatting>
  <conditionalFormatting sqref="T8:T37">
    <cfRule type="cellIs" dxfId="8" priority="9" operator="equal">
      <formula>"鉄板監視"</formula>
    </cfRule>
  </conditionalFormatting>
  <conditionalFormatting sqref="S8:S37">
    <cfRule type="containsText" dxfId="7" priority="7" operator="containsText" text="下">
      <formula>NOT(ISERROR(SEARCH("下",S8)))</formula>
    </cfRule>
    <cfRule type="containsText" dxfId="6" priority="8" operator="containsText" text="上">
      <formula>NOT(ISERROR(SEARCH("上",S8)))</formula>
    </cfRule>
  </conditionalFormatting>
  <conditionalFormatting sqref="S8:S37">
    <cfRule type="cellIs" dxfId="5" priority="5" operator="equal">
      <formula>"中期線↑"</formula>
    </cfRule>
    <cfRule type="cellIs" dxfId="4" priority="6" operator="equal">
      <formula>"中期線割れ!"</formula>
    </cfRule>
  </conditionalFormatting>
  <conditionalFormatting sqref="S8:S37">
    <cfRule type="cellIs" dxfId="3" priority="3" operator="equal">
      <formula>"超長期線↑"</formula>
    </cfRule>
    <cfRule type="cellIs" dxfId="2" priority="4" operator="equal">
      <formula>"超長期線割れ!"</formula>
    </cfRule>
  </conditionalFormatting>
  <conditionalFormatting sqref="S8:S37">
    <cfRule type="cellIs" dxfId="0" priority="1" operator="between">
      <formula>-100</formula>
      <formula>-0.2</formula>
    </cfRule>
    <cfRule type="cellIs" dxfId="1" priority="2" operator="between">
      <formula>0.2</formula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3D2E-021C-46ED-A159-BB640482774B}">
  <dimension ref="A2:AF316"/>
  <sheetViews>
    <sheetView workbookViewId="0">
      <selection activeCell="Q5" sqref="Q5:R304"/>
    </sheetView>
  </sheetViews>
  <sheetFormatPr defaultRowHeight="18.75" x14ac:dyDescent="0.4"/>
  <cols>
    <col min="1" max="1" width="13.125" customWidth="1"/>
    <col min="2" max="2" width="12" customWidth="1"/>
  </cols>
  <sheetData>
    <row r="2" spans="1:32" x14ac:dyDescent="0.4">
      <c r="A2" t="s">
        <v>38</v>
      </c>
      <c r="C2">
        <f>メイン!$B8</f>
        <v>9101</v>
      </c>
      <c r="D2">
        <f>メイン!$B9</f>
        <v>9983</v>
      </c>
      <c r="E2">
        <f>メイン!$B10</f>
        <v>9984</v>
      </c>
      <c r="F2">
        <f>メイン!$B11</f>
        <v>9104</v>
      </c>
      <c r="G2">
        <f>メイン!$B12</f>
        <v>7201</v>
      </c>
      <c r="H2">
        <f>メイン!$B13</f>
        <v>5020</v>
      </c>
      <c r="I2">
        <f>メイン!$B14</f>
        <v>8256</v>
      </c>
      <c r="J2">
        <f>メイン!$B15</f>
        <v>7211</v>
      </c>
      <c r="K2">
        <f>メイン!$B16</f>
        <v>4689</v>
      </c>
      <c r="L2">
        <f>メイン!$B17</f>
        <v>7203</v>
      </c>
      <c r="M2">
        <f>メイン!$B18</f>
        <v>2768</v>
      </c>
      <c r="N2">
        <f>メイン!$B19</f>
        <v>9501</v>
      </c>
      <c r="O2">
        <f>メイン!$B20</f>
        <v>5411</v>
      </c>
      <c r="P2">
        <f>メイン!$B21</f>
        <v>6723</v>
      </c>
      <c r="Q2">
        <f>メイン!$B22</f>
        <v>0</v>
      </c>
      <c r="R2">
        <f>メイン!$B23</f>
        <v>0</v>
      </c>
      <c r="S2">
        <f>メイン!$B24</f>
        <v>0</v>
      </c>
      <c r="T2">
        <f>メイン!$B25</f>
        <v>0</v>
      </c>
      <c r="U2">
        <f>メイン!$B26</f>
        <v>0</v>
      </c>
      <c r="V2">
        <f>メイン!$B27</f>
        <v>0</v>
      </c>
      <c r="W2">
        <f>メイン!$B28</f>
        <v>0</v>
      </c>
      <c r="X2">
        <f>メイン!$B29</f>
        <v>0</v>
      </c>
      <c r="Y2">
        <f>メイン!$B30</f>
        <v>0</v>
      </c>
      <c r="Z2">
        <f>メイン!$B31</f>
        <v>0</v>
      </c>
      <c r="AA2">
        <f>メイン!$B32</f>
        <v>0</v>
      </c>
      <c r="AB2">
        <f>メイン!$B33</f>
        <v>0</v>
      </c>
      <c r="AC2">
        <f>メイン!$B34</f>
        <v>0</v>
      </c>
      <c r="AD2">
        <f>メイン!$B35</f>
        <v>0</v>
      </c>
      <c r="AE2">
        <f>メイン!$B36</f>
        <v>0</v>
      </c>
      <c r="AF2">
        <f>メイン!$B37</f>
        <v>0</v>
      </c>
    </row>
    <row r="3" spans="1:32" x14ac:dyDescent="0.4">
      <c r="A3" t="str">
        <f>_xll.RssChart($A$4:$B$4, "N225", "D", 300)</f>
        <v>=RssChart($A$4:$B$4, "N225", "D", 300) =&gt; 配信中</v>
      </c>
      <c r="C3" t="str">
        <f>_xll.RssChart(C$4, C2, "D", 300)</f>
        <v>=RssChart(C$4, C2, "D", 300) =&gt; 配信中</v>
      </c>
      <c r="D3" t="str">
        <f>_xll.RssChart(D$4, D2, "D", 300)</f>
        <v>=RssChart(D$4, D2, "D", 300) =&gt; 配信中</v>
      </c>
      <c r="E3" t="str">
        <f>_xll.RssChart(E$4, E2, "D", 300)</f>
        <v>=RssChart(E$4, E2, "D", 300) =&gt; 配信中</v>
      </c>
      <c r="F3" t="str">
        <f>_xll.RssChart(F$4, F2, "D", 300)</f>
        <v>=RssChart(F$4, F2, "D", 300) =&gt; 配信中</v>
      </c>
      <c r="G3" t="str">
        <f>_xll.RssChart(G$4, G2, "D", 300)</f>
        <v>=RssChart(G$4, G2, "D", 300) =&gt; 配信中</v>
      </c>
      <c r="H3" t="str">
        <f>_xll.RssChart(H$4, H2, "D", 300)</f>
        <v>=RssChart(H$4, H2, "D", 300) =&gt; 配信中</v>
      </c>
      <c r="I3" t="str">
        <f>_xll.RssChart(I$4, I2, "D", 300)</f>
        <v>=RssChart(I$4, I2, "D", 300) =&gt; 配信中</v>
      </c>
      <c r="J3" t="str">
        <f>_xll.RssChart(J$4, J2, "D", 300)</f>
        <v>=RssChart(J$4, J2, "D", 300) =&gt; 配信中</v>
      </c>
      <c r="K3" t="str">
        <f>_xll.RssChart(K$4, K2, "D", 300)</f>
        <v>=RssChart(K$4, K2, "D", 300) =&gt; 配信中</v>
      </c>
      <c r="L3" t="str">
        <f>_xll.RssChart(L$4, L2, "D", 300)</f>
        <v>=RssChart(L$4, L2, "D", 300) =&gt; 配信中</v>
      </c>
      <c r="M3" t="str">
        <f>_xll.RssChart(M$4, M2, "D", 300)</f>
        <v>=RssChart(M$4, M2, "D", 300) =&gt; 配信中</v>
      </c>
      <c r="N3" t="str">
        <f>_xll.RssChart(N$4, N2, "D", 300)</f>
        <v>=RssChart(N$4, N2, "D", 300) =&gt; 配信中</v>
      </c>
      <c r="O3" t="str">
        <f>_xll.RssChart(O$4, O2, "D", 300)</f>
        <v>=RssChart(O$4, O2, "D", 300) =&gt; 配信中</v>
      </c>
      <c r="P3" t="str">
        <f>_xll.RssChart(P$4, P2, "D", 300)</f>
        <v>=RssChart(P$4, P2, "D", 300) =&gt; 配信中</v>
      </c>
      <c r="Q3" t="str">
        <f>_xll.RssChart(Q$4, Q2, "D", 300)</f>
        <v>=RssChart(Q$4, Q2, "D", 300) =&gt; 銘柄コードを正しく入力してください。</v>
      </c>
      <c r="R3" t="str">
        <f>_xll.RssChart(R$4, R2, "D", 300)</f>
        <v>=RssChart(R$4, R2, "D", 300) =&gt; 銘柄コードを正しく入力してください。</v>
      </c>
      <c r="S3" t="str">
        <f>_xll.RssChart(S$4, S2, "D", 300)</f>
        <v>=RssChart(S$4, S2, "D", 300) =&gt; 銘柄コードを正しく入力してください。</v>
      </c>
      <c r="T3" t="str">
        <f>_xll.RssChart(T$4, T2, "D", 300)</f>
        <v>=RssChart(T$4, T2, "D", 300) =&gt; 銘柄コードを正しく入力してください。</v>
      </c>
      <c r="U3" t="str">
        <f>_xll.RssChart(U$4, U2, "D", 300)</f>
        <v>=RssChart(U$4, U2, "D", 300) =&gt; 銘柄コードを正しく入力してください。</v>
      </c>
      <c r="V3" t="str">
        <f>_xll.RssChart(V$4, V2, "D", 300)</f>
        <v>=RssChart(V$4, V2, "D", 300) =&gt; 銘柄コードを正しく入力してください。</v>
      </c>
      <c r="W3" t="str">
        <f>_xll.RssChart(W$4, W2, "D", 300)</f>
        <v>=RssChart(W$4, W2, "D", 300) =&gt; 銘柄コードを正しく入力してください。</v>
      </c>
      <c r="X3" t="str">
        <f>_xll.RssChart(X$4, X2, "D", 300)</f>
        <v>=RssChart(X$4, X2, "D", 300) =&gt; 銘柄コードを正しく入力してください。</v>
      </c>
      <c r="Y3" t="str">
        <f>_xll.RssChart(Y$4, Y2, "D", 300)</f>
        <v>=RssChart(Y$4, Y2, "D", 300) =&gt; 銘柄コードを正しく入力してください。</v>
      </c>
      <c r="Z3" t="str">
        <f>_xll.RssChart(Z$4, Z2, "D", 300)</f>
        <v>=RssChart(Z$4, Z2, "D", 300) =&gt; 銘柄コードを正しく入力してください。</v>
      </c>
      <c r="AA3" t="str">
        <f>_xll.RssChart(AA$4, AA2, "D", 300)</f>
        <v>=RssChart(AA$4, AA2, "D", 300) =&gt; 銘柄コードを正しく入力してください。</v>
      </c>
      <c r="AB3" t="str">
        <f>_xll.RssChart(AB$4, AB2, "D", 300)</f>
        <v>=RssChart(AB$4, AB2, "D", 300) =&gt; 銘柄コードを正しく入力してください。</v>
      </c>
      <c r="AC3" t="str">
        <f>_xll.RssChart(AC$4, AC2, "D", 300)</f>
        <v>=RssChart(AC$4, AC2, "D", 300) =&gt; 銘柄コードを正しく入力してください。</v>
      </c>
      <c r="AD3" t="str">
        <f>_xll.RssChart(AD$4, AD2, "D", 300)</f>
        <v>=RssChart(AD$4, AD2, "D", 300) =&gt; 銘柄コードを正しく入力してください。</v>
      </c>
      <c r="AE3" t="str">
        <f>_xll.RssChart(AE$4, AE2, "D", 300)</f>
        <v>=RssChart(AE$4, AE2, "D", 300) =&gt; 銘柄コードを正しく入力してください。</v>
      </c>
      <c r="AF3" t="str">
        <f>_xll.RssChart(AF$4, AF2, "D", 300)</f>
        <v>=RssChart(AF$4, AF2, "D", 300) =&gt; 銘柄コードを正しく入力してください。</v>
      </c>
    </row>
    <row r="4" spans="1:32" x14ac:dyDescent="0.4">
      <c r="A4" t="s">
        <v>18</v>
      </c>
      <c r="B4" t="s">
        <v>37</v>
      </c>
      <c r="C4" t="s">
        <v>37</v>
      </c>
      <c r="D4" t="s">
        <v>37</v>
      </c>
      <c r="E4" t="s">
        <v>37</v>
      </c>
      <c r="F4" t="s">
        <v>37</v>
      </c>
      <c r="G4" t="s">
        <v>37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37</v>
      </c>
      <c r="Y4" t="s">
        <v>37</v>
      </c>
      <c r="Z4" t="s">
        <v>37</v>
      </c>
      <c r="AA4" t="s">
        <v>37</v>
      </c>
      <c r="AB4" t="s">
        <v>37</v>
      </c>
      <c r="AC4" t="s">
        <v>37</v>
      </c>
      <c r="AD4" t="s">
        <v>37</v>
      </c>
      <c r="AE4" t="s">
        <v>37</v>
      </c>
      <c r="AF4" t="s">
        <v>37</v>
      </c>
    </row>
    <row r="5" spans="1:32" x14ac:dyDescent="0.4">
      <c r="A5" t="s">
        <v>39</v>
      </c>
      <c r="B5">
        <v>22288.14</v>
      </c>
      <c r="C5">
        <v>1516</v>
      </c>
      <c r="D5">
        <v>61700</v>
      </c>
      <c r="E5">
        <v>5450</v>
      </c>
      <c r="F5">
        <v>1908</v>
      </c>
      <c r="G5">
        <v>399.2</v>
      </c>
      <c r="H5">
        <v>382</v>
      </c>
      <c r="I5">
        <v>395</v>
      </c>
      <c r="J5">
        <v>266</v>
      </c>
      <c r="K5">
        <v>526</v>
      </c>
      <c r="L5">
        <v>6762</v>
      </c>
      <c r="M5">
        <v>235</v>
      </c>
      <c r="N5">
        <v>331</v>
      </c>
      <c r="O5">
        <v>772</v>
      </c>
      <c r="P5">
        <v>551</v>
      </c>
    </row>
    <row r="6" spans="1:32" x14ac:dyDescent="0.4">
      <c r="A6" t="s">
        <v>40</v>
      </c>
      <c r="B6">
        <v>22121.73</v>
      </c>
      <c r="C6">
        <v>1482</v>
      </c>
      <c r="D6">
        <v>61510</v>
      </c>
      <c r="E6">
        <v>5551</v>
      </c>
      <c r="F6">
        <v>1879</v>
      </c>
      <c r="G6">
        <v>392.7</v>
      </c>
      <c r="H6">
        <v>382.6</v>
      </c>
      <c r="I6">
        <v>335</v>
      </c>
      <c r="J6">
        <v>262</v>
      </c>
      <c r="K6">
        <v>507</v>
      </c>
      <c r="L6">
        <v>6656</v>
      </c>
      <c r="M6">
        <v>231</v>
      </c>
      <c r="N6">
        <v>322</v>
      </c>
      <c r="O6">
        <v>776</v>
      </c>
      <c r="P6">
        <v>568</v>
      </c>
    </row>
    <row r="7" spans="1:32" x14ac:dyDescent="0.4">
      <c r="A7" t="s">
        <v>41</v>
      </c>
      <c r="B7">
        <v>22145.96</v>
      </c>
      <c r="C7">
        <v>1490</v>
      </c>
      <c r="D7">
        <v>61310</v>
      </c>
      <c r="E7">
        <v>5630</v>
      </c>
      <c r="F7">
        <v>1910</v>
      </c>
      <c r="G7">
        <v>398.5</v>
      </c>
      <c r="H7">
        <v>384.9</v>
      </c>
      <c r="I7">
        <v>284</v>
      </c>
      <c r="J7">
        <v>263</v>
      </c>
      <c r="K7">
        <v>515</v>
      </c>
      <c r="L7">
        <v>6777</v>
      </c>
      <c r="M7">
        <v>233</v>
      </c>
      <c r="N7">
        <v>326</v>
      </c>
      <c r="O7">
        <v>771</v>
      </c>
      <c r="P7">
        <v>573</v>
      </c>
    </row>
    <row r="8" spans="1:32" x14ac:dyDescent="0.4">
      <c r="A8" t="s">
        <v>42</v>
      </c>
      <c r="B8">
        <v>22306.48</v>
      </c>
      <c r="C8">
        <v>1492</v>
      </c>
      <c r="D8">
        <v>61540</v>
      </c>
      <c r="E8">
        <v>5778</v>
      </c>
      <c r="F8">
        <v>1895</v>
      </c>
      <c r="G8">
        <v>394</v>
      </c>
      <c r="H8">
        <v>385.9</v>
      </c>
      <c r="I8">
        <v>298</v>
      </c>
      <c r="J8">
        <v>262</v>
      </c>
      <c r="K8">
        <v>522</v>
      </c>
      <c r="L8">
        <v>6761</v>
      </c>
      <c r="M8">
        <v>233</v>
      </c>
      <c r="N8">
        <v>316</v>
      </c>
      <c r="O8">
        <v>772</v>
      </c>
      <c r="P8">
        <v>577</v>
      </c>
    </row>
    <row r="9" spans="1:32" x14ac:dyDescent="0.4">
      <c r="A9" t="s">
        <v>43</v>
      </c>
      <c r="B9">
        <v>22714.44</v>
      </c>
      <c r="C9">
        <v>1537</v>
      </c>
      <c r="D9">
        <v>63330</v>
      </c>
      <c r="E9">
        <v>5918</v>
      </c>
      <c r="F9">
        <v>1965</v>
      </c>
      <c r="G9">
        <v>414.3</v>
      </c>
      <c r="H9">
        <v>388.2</v>
      </c>
      <c r="I9">
        <v>283</v>
      </c>
      <c r="J9">
        <v>274</v>
      </c>
      <c r="K9">
        <v>533</v>
      </c>
      <c r="L9">
        <v>6859</v>
      </c>
      <c r="M9">
        <v>237</v>
      </c>
      <c r="N9">
        <v>326</v>
      </c>
      <c r="O9">
        <v>799</v>
      </c>
      <c r="P9">
        <v>595</v>
      </c>
    </row>
    <row r="10" spans="1:32" x14ac:dyDescent="0.4">
      <c r="A10" t="s">
        <v>44</v>
      </c>
      <c r="B10">
        <v>22614.69</v>
      </c>
      <c r="C10">
        <v>1518</v>
      </c>
      <c r="D10">
        <v>62360</v>
      </c>
      <c r="E10">
        <v>6190</v>
      </c>
      <c r="F10">
        <v>1991</v>
      </c>
      <c r="G10">
        <v>398.8</v>
      </c>
      <c r="H10">
        <v>386.3</v>
      </c>
      <c r="I10">
        <v>265</v>
      </c>
      <c r="J10">
        <v>266</v>
      </c>
      <c r="K10">
        <v>539</v>
      </c>
      <c r="L10">
        <v>6770</v>
      </c>
      <c r="M10">
        <v>233</v>
      </c>
      <c r="N10">
        <v>318</v>
      </c>
      <c r="O10">
        <v>789</v>
      </c>
      <c r="P10">
        <v>607</v>
      </c>
    </row>
    <row r="11" spans="1:32" x14ac:dyDescent="0.4">
      <c r="A11" t="s">
        <v>45</v>
      </c>
      <c r="B11">
        <v>22438.65</v>
      </c>
      <c r="C11">
        <v>1490</v>
      </c>
      <c r="D11">
        <v>62130</v>
      </c>
      <c r="E11">
        <v>6019</v>
      </c>
      <c r="F11">
        <v>1996</v>
      </c>
      <c r="G11">
        <v>391.2</v>
      </c>
      <c r="H11">
        <v>383.1</v>
      </c>
      <c r="I11">
        <v>261</v>
      </c>
      <c r="J11">
        <v>271</v>
      </c>
      <c r="K11">
        <v>540</v>
      </c>
      <c r="L11">
        <v>6728</v>
      </c>
      <c r="M11">
        <v>233</v>
      </c>
      <c r="N11">
        <v>315</v>
      </c>
      <c r="O11">
        <v>792</v>
      </c>
      <c r="P11">
        <v>598</v>
      </c>
    </row>
    <row r="12" spans="1:32" x14ac:dyDescent="0.4">
      <c r="A12" t="s">
        <v>46</v>
      </c>
      <c r="B12">
        <v>22529.29</v>
      </c>
      <c r="C12">
        <v>1487</v>
      </c>
      <c r="D12">
        <v>62360</v>
      </c>
      <c r="E12">
        <v>6291</v>
      </c>
      <c r="F12">
        <v>1956</v>
      </c>
      <c r="G12">
        <v>383.5</v>
      </c>
      <c r="H12">
        <v>382.3</v>
      </c>
      <c r="I12">
        <v>253</v>
      </c>
      <c r="J12">
        <v>270</v>
      </c>
      <c r="K12">
        <v>540</v>
      </c>
      <c r="L12">
        <v>6709</v>
      </c>
      <c r="M12">
        <v>231</v>
      </c>
      <c r="N12">
        <v>313</v>
      </c>
      <c r="O12">
        <v>778</v>
      </c>
      <c r="P12">
        <v>593</v>
      </c>
    </row>
    <row r="13" spans="1:32" x14ac:dyDescent="0.4">
      <c r="A13" t="s">
        <v>47</v>
      </c>
      <c r="B13">
        <v>22290.81</v>
      </c>
      <c r="C13">
        <v>1466</v>
      </c>
      <c r="D13">
        <v>60280</v>
      </c>
      <c r="E13">
        <v>6267</v>
      </c>
      <c r="F13">
        <v>1911</v>
      </c>
      <c r="G13">
        <v>374.8</v>
      </c>
      <c r="H13">
        <v>374.8</v>
      </c>
      <c r="I13">
        <v>297</v>
      </c>
      <c r="J13">
        <v>258</v>
      </c>
      <c r="K13">
        <v>532</v>
      </c>
      <c r="L13">
        <v>6568</v>
      </c>
      <c r="M13">
        <v>229</v>
      </c>
      <c r="N13">
        <v>305</v>
      </c>
      <c r="O13">
        <v>750</v>
      </c>
      <c r="P13">
        <v>592</v>
      </c>
    </row>
    <row r="14" spans="1:32" x14ac:dyDescent="0.4">
      <c r="A14" t="s">
        <v>48</v>
      </c>
      <c r="B14">
        <v>22784.74</v>
      </c>
      <c r="C14">
        <v>1505</v>
      </c>
      <c r="D14">
        <v>60640</v>
      </c>
      <c r="E14">
        <v>6532</v>
      </c>
      <c r="F14">
        <v>1975</v>
      </c>
      <c r="G14">
        <v>391.7</v>
      </c>
      <c r="H14">
        <v>383.5</v>
      </c>
      <c r="I14">
        <v>284</v>
      </c>
      <c r="J14">
        <v>274</v>
      </c>
      <c r="K14">
        <v>535</v>
      </c>
      <c r="L14">
        <v>6762</v>
      </c>
      <c r="M14">
        <v>237</v>
      </c>
      <c r="N14">
        <v>318</v>
      </c>
      <c r="O14">
        <v>798</v>
      </c>
      <c r="P14">
        <v>619</v>
      </c>
    </row>
    <row r="15" spans="1:32" x14ac:dyDescent="0.4">
      <c r="A15" t="s">
        <v>49</v>
      </c>
      <c r="B15">
        <v>22587.01</v>
      </c>
      <c r="C15">
        <v>1494</v>
      </c>
      <c r="D15">
        <v>59360</v>
      </c>
      <c r="E15">
        <v>6443</v>
      </c>
      <c r="F15">
        <v>1941</v>
      </c>
      <c r="G15">
        <v>390.3</v>
      </c>
      <c r="H15">
        <v>383</v>
      </c>
      <c r="I15">
        <v>258</v>
      </c>
      <c r="J15">
        <v>272</v>
      </c>
      <c r="K15">
        <v>519</v>
      </c>
      <c r="L15">
        <v>6744</v>
      </c>
      <c r="M15">
        <v>238</v>
      </c>
      <c r="N15">
        <v>312</v>
      </c>
      <c r="O15">
        <v>782</v>
      </c>
      <c r="P15">
        <v>613</v>
      </c>
    </row>
    <row r="16" spans="1:32" x14ac:dyDescent="0.4">
      <c r="A16" t="s">
        <v>50</v>
      </c>
      <c r="B16">
        <v>22945.5</v>
      </c>
      <c r="C16">
        <v>1506</v>
      </c>
      <c r="D16">
        <v>59730</v>
      </c>
      <c r="E16">
        <v>6497</v>
      </c>
      <c r="F16">
        <v>1969</v>
      </c>
      <c r="G16">
        <v>418.6</v>
      </c>
      <c r="H16">
        <v>388.4</v>
      </c>
      <c r="I16">
        <v>253</v>
      </c>
      <c r="J16">
        <v>283</v>
      </c>
      <c r="K16">
        <v>536</v>
      </c>
      <c r="L16">
        <v>6835</v>
      </c>
      <c r="M16">
        <v>242</v>
      </c>
      <c r="N16">
        <v>328</v>
      </c>
      <c r="O16">
        <v>821</v>
      </c>
      <c r="P16">
        <v>620</v>
      </c>
    </row>
    <row r="17" spans="1:16" x14ac:dyDescent="0.4">
      <c r="A17" t="s">
        <v>51</v>
      </c>
      <c r="B17">
        <v>22770.36</v>
      </c>
      <c r="C17">
        <v>1514</v>
      </c>
      <c r="D17">
        <v>60320</v>
      </c>
      <c r="E17">
        <v>6403</v>
      </c>
      <c r="F17">
        <v>1957</v>
      </c>
      <c r="G17">
        <v>444</v>
      </c>
      <c r="H17">
        <v>390.2</v>
      </c>
      <c r="I17">
        <v>280</v>
      </c>
      <c r="J17">
        <v>290</v>
      </c>
      <c r="K17">
        <v>512</v>
      </c>
      <c r="L17">
        <v>6790</v>
      </c>
      <c r="M17">
        <v>246</v>
      </c>
      <c r="N17">
        <v>324</v>
      </c>
      <c r="O17">
        <v>843</v>
      </c>
      <c r="P17">
        <v>605</v>
      </c>
    </row>
    <row r="18" spans="1:16" x14ac:dyDescent="0.4">
      <c r="A18" t="s">
        <v>52</v>
      </c>
      <c r="B18">
        <v>22696.42</v>
      </c>
      <c r="C18">
        <v>1487</v>
      </c>
      <c r="D18">
        <v>59540</v>
      </c>
      <c r="E18">
        <v>6415</v>
      </c>
      <c r="F18">
        <v>1922</v>
      </c>
      <c r="G18">
        <v>439.5</v>
      </c>
      <c r="H18">
        <v>394.2</v>
      </c>
      <c r="I18">
        <v>241</v>
      </c>
      <c r="J18">
        <v>283</v>
      </c>
      <c r="K18">
        <v>508</v>
      </c>
      <c r="L18">
        <v>6813</v>
      </c>
      <c r="M18">
        <v>243</v>
      </c>
      <c r="N18">
        <v>331</v>
      </c>
      <c r="O18">
        <v>816</v>
      </c>
      <c r="P18">
        <v>593</v>
      </c>
    </row>
    <row r="19" spans="1:16" x14ac:dyDescent="0.4">
      <c r="A19" t="s">
        <v>53</v>
      </c>
      <c r="B19">
        <v>22717.48</v>
      </c>
      <c r="C19">
        <v>1474</v>
      </c>
      <c r="D19">
        <v>58600</v>
      </c>
      <c r="E19">
        <v>6272</v>
      </c>
      <c r="F19">
        <v>1928</v>
      </c>
      <c r="G19">
        <v>426.3</v>
      </c>
      <c r="H19">
        <v>393</v>
      </c>
      <c r="I19">
        <v>226</v>
      </c>
      <c r="J19">
        <v>278</v>
      </c>
      <c r="K19">
        <v>501</v>
      </c>
      <c r="L19">
        <v>6794</v>
      </c>
      <c r="M19">
        <v>240</v>
      </c>
      <c r="N19">
        <v>327</v>
      </c>
      <c r="O19">
        <v>815</v>
      </c>
      <c r="P19">
        <v>597</v>
      </c>
    </row>
    <row r="20" spans="1:16" x14ac:dyDescent="0.4">
      <c r="A20" t="s">
        <v>54</v>
      </c>
      <c r="B20">
        <v>22884.22</v>
      </c>
      <c r="C20">
        <v>1452</v>
      </c>
      <c r="D20">
        <v>59340</v>
      </c>
      <c r="E20">
        <v>6464</v>
      </c>
      <c r="F20">
        <v>1912</v>
      </c>
      <c r="G20">
        <v>425.4</v>
      </c>
      <c r="H20">
        <v>390.9</v>
      </c>
      <c r="I20">
        <v>236</v>
      </c>
      <c r="J20">
        <v>275</v>
      </c>
      <c r="K20">
        <v>528</v>
      </c>
      <c r="L20">
        <v>6775</v>
      </c>
      <c r="M20">
        <v>240</v>
      </c>
      <c r="N20">
        <v>320</v>
      </c>
      <c r="O20">
        <v>797</v>
      </c>
      <c r="P20">
        <v>604</v>
      </c>
    </row>
    <row r="21" spans="1:16" x14ac:dyDescent="0.4">
      <c r="A21" t="s">
        <v>55</v>
      </c>
      <c r="B21">
        <v>22751.61</v>
      </c>
      <c r="C21">
        <v>1430</v>
      </c>
      <c r="D21">
        <v>58850</v>
      </c>
      <c r="E21">
        <v>6492</v>
      </c>
      <c r="F21">
        <v>1908</v>
      </c>
      <c r="G21">
        <v>424.2</v>
      </c>
      <c r="H21">
        <v>392.3</v>
      </c>
      <c r="I21">
        <v>237</v>
      </c>
      <c r="J21">
        <v>278</v>
      </c>
      <c r="K21">
        <v>522</v>
      </c>
      <c r="L21">
        <v>6729</v>
      </c>
      <c r="M21">
        <v>237</v>
      </c>
      <c r="N21">
        <v>318</v>
      </c>
      <c r="O21">
        <v>792</v>
      </c>
      <c r="P21">
        <v>592</v>
      </c>
    </row>
    <row r="22" spans="1:16" x14ac:dyDescent="0.4">
      <c r="A22" t="s">
        <v>56</v>
      </c>
      <c r="B22">
        <v>22715.85</v>
      </c>
      <c r="C22">
        <v>1408</v>
      </c>
      <c r="D22">
        <v>58650</v>
      </c>
      <c r="E22">
        <v>6499</v>
      </c>
      <c r="F22">
        <v>1871</v>
      </c>
      <c r="G22">
        <v>429.4</v>
      </c>
      <c r="H22">
        <v>392.8</v>
      </c>
      <c r="I22">
        <v>263</v>
      </c>
      <c r="J22">
        <v>269</v>
      </c>
      <c r="K22">
        <v>532</v>
      </c>
      <c r="L22">
        <v>6737</v>
      </c>
      <c r="M22">
        <v>237</v>
      </c>
      <c r="N22">
        <v>323</v>
      </c>
      <c r="O22">
        <v>786</v>
      </c>
      <c r="P22">
        <v>574</v>
      </c>
    </row>
    <row r="23" spans="1:16" x14ac:dyDescent="0.4">
      <c r="A23" t="s">
        <v>57</v>
      </c>
      <c r="B23">
        <v>22657.38</v>
      </c>
      <c r="C23">
        <v>1421</v>
      </c>
      <c r="D23">
        <v>58250</v>
      </c>
      <c r="E23">
        <v>6645</v>
      </c>
      <c r="F23">
        <v>1856</v>
      </c>
      <c r="G23">
        <v>410.8</v>
      </c>
      <c r="H23">
        <v>391.6</v>
      </c>
      <c r="I23">
        <v>266</v>
      </c>
      <c r="J23">
        <v>235</v>
      </c>
      <c r="K23">
        <v>527</v>
      </c>
      <c r="L23">
        <v>6636</v>
      </c>
      <c r="M23">
        <v>237</v>
      </c>
      <c r="N23">
        <v>312</v>
      </c>
      <c r="O23">
        <v>785</v>
      </c>
      <c r="P23">
        <v>564</v>
      </c>
    </row>
    <row r="24" spans="1:16" x14ac:dyDescent="0.4">
      <c r="A24" t="s">
        <v>58</v>
      </c>
      <c r="B24">
        <v>22397.11</v>
      </c>
      <c r="C24">
        <v>1423</v>
      </c>
      <c r="D24">
        <v>58330</v>
      </c>
      <c r="E24">
        <v>6739</v>
      </c>
      <c r="F24">
        <v>1869</v>
      </c>
      <c r="G24">
        <v>368.1</v>
      </c>
      <c r="H24">
        <v>386.2</v>
      </c>
      <c r="I24">
        <v>328</v>
      </c>
      <c r="J24">
        <v>222</v>
      </c>
      <c r="K24">
        <v>520</v>
      </c>
      <c r="L24">
        <v>6433</v>
      </c>
      <c r="M24">
        <v>234</v>
      </c>
      <c r="N24">
        <v>306</v>
      </c>
      <c r="O24">
        <v>752</v>
      </c>
      <c r="P24">
        <v>542</v>
      </c>
    </row>
    <row r="25" spans="1:16" x14ac:dyDescent="0.4">
      <c r="A25" t="s">
        <v>59</v>
      </c>
      <c r="B25">
        <v>22339.23</v>
      </c>
      <c r="C25">
        <v>1422</v>
      </c>
      <c r="D25">
        <v>57900</v>
      </c>
      <c r="E25">
        <v>6898</v>
      </c>
      <c r="F25">
        <v>1843</v>
      </c>
      <c r="G25">
        <v>373</v>
      </c>
      <c r="H25">
        <v>379.9</v>
      </c>
      <c r="I25">
        <v>323</v>
      </c>
      <c r="J25">
        <v>217</v>
      </c>
      <c r="K25">
        <v>528</v>
      </c>
      <c r="L25">
        <v>6435</v>
      </c>
      <c r="M25">
        <v>230</v>
      </c>
      <c r="N25">
        <v>295</v>
      </c>
      <c r="O25">
        <v>735</v>
      </c>
      <c r="P25">
        <v>538</v>
      </c>
    </row>
    <row r="26" spans="1:16" x14ac:dyDescent="0.4">
      <c r="A26" t="s">
        <v>60</v>
      </c>
      <c r="B26">
        <v>21710</v>
      </c>
      <c r="C26">
        <v>1360</v>
      </c>
      <c r="D26">
        <v>56050</v>
      </c>
      <c r="E26">
        <v>6595</v>
      </c>
      <c r="F26">
        <v>1729</v>
      </c>
      <c r="G26">
        <v>361</v>
      </c>
      <c r="H26">
        <v>367.2</v>
      </c>
      <c r="I26">
        <v>350</v>
      </c>
      <c r="J26">
        <v>206</v>
      </c>
      <c r="K26">
        <v>557</v>
      </c>
      <c r="L26">
        <v>6217</v>
      </c>
      <c r="M26">
        <v>221</v>
      </c>
      <c r="N26">
        <v>280</v>
      </c>
      <c r="O26">
        <v>684</v>
      </c>
      <c r="P26">
        <v>578</v>
      </c>
    </row>
    <row r="27" spans="1:16" x14ac:dyDescent="0.4">
      <c r="A27" t="s">
        <v>61</v>
      </c>
      <c r="B27">
        <v>22195.38</v>
      </c>
      <c r="C27">
        <v>1434</v>
      </c>
      <c r="D27">
        <v>57660</v>
      </c>
      <c r="E27">
        <v>6932</v>
      </c>
      <c r="F27">
        <v>1789</v>
      </c>
      <c r="G27">
        <v>370.7</v>
      </c>
      <c r="H27">
        <v>367.9</v>
      </c>
      <c r="I27">
        <v>290</v>
      </c>
      <c r="J27">
        <v>209</v>
      </c>
      <c r="K27">
        <v>657</v>
      </c>
      <c r="L27">
        <v>6330</v>
      </c>
      <c r="M27">
        <v>222</v>
      </c>
      <c r="N27">
        <v>285</v>
      </c>
      <c r="O27">
        <v>679</v>
      </c>
      <c r="P27">
        <v>615</v>
      </c>
    </row>
    <row r="28" spans="1:16" x14ac:dyDescent="0.4">
      <c r="A28" t="s">
        <v>62</v>
      </c>
      <c r="B28">
        <v>22573.66</v>
      </c>
      <c r="C28">
        <v>1525</v>
      </c>
      <c r="D28">
        <v>58960</v>
      </c>
      <c r="E28">
        <v>6881</v>
      </c>
      <c r="F28">
        <v>1893</v>
      </c>
      <c r="G28">
        <v>395.2</v>
      </c>
      <c r="H28">
        <v>372.5</v>
      </c>
      <c r="I28">
        <v>337</v>
      </c>
      <c r="J28">
        <v>224</v>
      </c>
      <c r="K28">
        <v>636</v>
      </c>
      <c r="L28">
        <v>6539</v>
      </c>
      <c r="M28">
        <v>229</v>
      </c>
      <c r="N28">
        <v>296</v>
      </c>
      <c r="O28">
        <v>728</v>
      </c>
      <c r="P28">
        <v>613</v>
      </c>
    </row>
    <row r="29" spans="1:16" x14ac:dyDescent="0.4">
      <c r="A29" t="s">
        <v>63</v>
      </c>
      <c r="B29">
        <v>22514.85</v>
      </c>
      <c r="C29">
        <v>1559</v>
      </c>
      <c r="D29">
        <v>58660</v>
      </c>
      <c r="E29">
        <v>6593</v>
      </c>
      <c r="F29">
        <v>1897</v>
      </c>
      <c r="G29">
        <v>388.2</v>
      </c>
      <c r="H29">
        <v>380.2</v>
      </c>
      <c r="I29">
        <v>308</v>
      </c>
      <c r="J29">
        <v>224</v>
      </c>
      <c r="K29">
        <v>624</v>
      </c>
      <c r="L29">
        <v>6648</v>
      </c>
      <c r="M29">
        <v>227</v>
      </c>
      <c r="N29">
        <v>297</v>
      </c>
      <c r="O29">
        <v>757</v>
      </c>
      <c r="P29">
        <v>604</v>
      </c>
    </row>
    <row r="30" spans="1:16" x14ac:dyDescent="0.4">
      <c r="A30" t="s">
        <v>64</v>
      </c>
      <c r="B30">
        <v>22418.15</v>
      </c>
      <c r="C30">
        <v>1546</v>
      </c>
      <c r="D30">
        <v>58810</v>
      </c>
      <c r="E30">
        <v>6548</v>
      </c>
      <c r="F30">
        <v>1882</v>
      </c>
      <c r="G30">
        <v>379.9</v>
      </c>
      <c r="H30">
        <v>385.9</v>
      </c>
      <c r="I30">
        <v>306</v>
      </c>
      <c r="J30">
        <v>225</v>
      </c>
      <c r="K30">
        <v>645</v>
      </c>
      <c r="L30">
        <v>6800</v>
      </c>
      <c r="M30">
        <v>231</v>
      </c>
      <c r="N30">
        <v>293</v>
      </c>
      <c r="O30">
        <v>766</v>
      </c>
      <c r="P30">
        <v>600</v>
      </c>
    </row>
    <row r="31" spans="1:16" x14ac:dyDescent="0.4">
      <c r="A31" t="s">
        <v>65</v>
      </c>
      <c r="B31">
        <v>22329.94</v>
      </c>
      <c r="C31">
        <v>1563</v>
      </c>
      <c r="D31">
        <v>59030</v>
      </c>
      <c r="E31">
        <v>6521</v>
      </c>
      <c r="F31">
        <v>1912</v>
      </c>
      <c r="G31">
        <v>382</v>
      </c>
      <c r="H31">
        <v>386</v>
      </c>
      <c r="I31">
        <v>307</v>
      </c>
      <c r="J31">
        <v>227</v>
      </c>
      <c r="K31">
        <v>650</v>
      </c>
      <c r="L31">
        <v>6878</v>
      </c>
      <c r="M31">
        <v>232</v>
      </c>
      <c r="N31">
        <v>303</v>
      </c>
      <c r="O31">
        <v>762</v>
      </c>
      <c r="P31">
        <v>627</v>
      </c>
    </row>
    <row r="32" spans="1:16" x14ac:dyDescent="0.4">
      <c r="A32" t="s">
        <v>66</v>
      </c>
      <c r="B32">
        <v>22750.240000000002</v>
      </c>
      <c r="C32">
        <v>1622</v>
      </c>
      <c r="D32">
        <v>59630</v>
      </c>
      <c r="E32">
        <v>6361</v>
      </c>
      <c r="F32">
        <v>1893</v>
      </c>
      <c r="G32">
        <v>406.3</v>
      </c>
      <c r="H32">
        <v>395.8</v>
      </c>
      <c r="I32">
        <v>309</v>
      </c>
      <c r="J32">
        <v>246</v>
      </c>
      <c r="K32">
        <v>626</v>
      </c>
      <c r="L32">
        <v>7150</v>
      </c>
      <c r="M32">
        <v>237</v>
      </c>
      <c r="N32">
        <v>310</v>
      </c>
      <c r="O32">
        <v>814</v>
      </c>
      <c r="P32">
        <v>646</v>
      </c>
    </row>
    <row r="33" spans="1:16" x14ac:dyDescent="0.4">
      <c r="A33" t="s">
        <v>67</v>
      </c>
      <c r="B33">
        <v>22843.96</v>
      </c>
      <c r="C33">
        <v>1636</v>
      </c>
      <c r="D33">
        <v>60110</v>
      </c>
      <c r="E33">
        <v>6192</v>
      </c>
      <c r="F33">
        <v>1917</v>
      </c>
      <c r="G33">
        <v>413.9</v>
      </c>
      <c r="H33">
        <v>410.8</v>
      </c>
      <c r="I33">
        <v>308</v>
      </c>
      <c r="J33">
        <v>249</v>
      </c>
      <c r="K33">
        <v>631</v>
      </c>
      <c r="L33">
        <v>7244</v>
      </c>
      <c r="M33">
        <v>241</v>
      </c>
      <c r="N33">
        <v>323</v>
      </c>
      <c r="O33">
        <v>827</v>
      </c>
      <c r="P33">
        <v>665</v>
      </c>
    </row>
    <row r="34" spans="1:16" x14ac:dyDescent="0.4">
      <c r="A34" t="s">
        <v>68</v>
      </c>
      <c r="B34">
        <v>23249.61</v>
      </c>
      <c r="C34">
        <v>1624</v>
      </c>
      <c r="D34">
        <v>61340</v>
      </c>
      <c r="E34">
        <v>6423</v>
      </c>
      <c r="F34">
        <v>1889</v>
      </c>
      <c r="G34">
        <v>416.1</v>
      </c>
      <c r="H34">
        <v>411.8</v>
      </c>
      <c r="I34">
        <v>307</v>
      </c>
      <c r="J34">
        <v>249</v>
      </c>
      <c r="K34">
        <v>643</v>
      </c>
      <c r="L34">
        <v>7285</v>
      </c>
      <c r="M34">
        <v>241</v>
      </c>
      <c r="N34">
        <v>321</v>
      </c>
      <c r="O34">
        <v>796</v>
      </c>
      <c r="P34">
        <v>696</v>
      </c>
    </row>
    <row r="35" spans="1:16" x14ac:dyDescent="0.4">
      <c r="A35" t="s">
        <v>69</v>
      </c>
      <c r="B35">
        <v>23289.360000000001</v>
      </c>
      <c r="C35">
        <v>1625</v>
      </c>
      <c r="D35">
        <v>61590</v>
      </c>
      <c r="E35">
        <v>6326</v>
      </c>
      <c r="F35">
        <v>1877</v>
      </c>
      <c r="G35">
        <v>416.5</v>
      </c>
      <c r="H35">
        <v>415</v>
      </c>
      <c r="I35">
        <v>330</v>
      </c>
      <c r="J35">
        <v>248</v>
      </c>
      <c r="K35">
        <v>650</v>
      </c>
      <c r="L35">
        <v>7181</v>
      </c>
      <c r="M35">
        <v>242</v>
      </c>
      <c r="N35">
        <v>317</v>
      </c>
      <c r="O35">
        <v>790</v>
      </c>
      <c r="P35">
        <v>688</v>
      </c>
    </row>
    <row r="36" spans="1:16" x14ac:dyDescent="0.4">
      <c r="A36" t="s">
        <v>70</v>
      </c>
      <c r="B36">
        <v>23096.75</v>
      </c>
      <c r="C36">
        <v>1632</v>
      </c>
      <c r="D36">
        <v>61020</v>
      </c>
      <c r="E36">
        <v>6237</v>
      </c>
      <c r="F36">
        <v>1882</v>
      </c>
      <c r="G36">
        <v>421.3</v>
      </c>
      <c r="H36">
        <v>417.1</v>
      </c>
      <c r="I36">
        <v>344</v>
      </c>
      <c r="J36">
        <v>248</v>
      </c>
      <c r="K36">
        <v>654</v>
      </c>
      <c r="L36">
        <v>7156</v>
      </c>
      <c r="M36">
        <v>237</v>
      </c>
      <c r="N36">
        <v>315</v>
      </c>
      <c r="O36">
        <v>787</v>
      </c>
      <c r="P36">
        <v>684</v>
      </c>
    </row>
    <row r="37" spans="1:16" x14ac:dyDescent="0.4">
      <c r="A37" t="s">
        <v>71</v>
      </c>
      <c r="B37">
        <v>23051.08</v>
      </c>
      <c r="C37">
        <v>1620</v>
      </c>
      <c r="D37">
        <v>60950</v>
      </c>
      <c r="E37">
        <v>6194</v>
      </c>
      <c r="F37">
        <v>1904</v>
      </c>
      <c r="G37">
        <v>416.8</v>
      </c>
      <c r="H37">
        <v>415.5</v>
      </c>
      <c r="I37">
        <v>333</v>
      </c>
      <c r="J37">
        <v>243</v>
      </c>
      <c r="K37">
        <v>668</v>
      </c>
      <c r="L37">
        <v>7176</v>
      </c>
      <c r="M37">
        <v>236</v>
      </c>
      <c r="N37">
        <v>309</v>
      </c>
      <c r="O37">
        <v>768</v>
      </c>
      <c r="P37">
        <v>681</v>
      </c>
    </row>
    <row r="38" spans="1:16" x14ac:dyDescent="0.4">
      <c r="A38" t="s">
        <v>72</v>
      </c>
      <c r="B38">
        <v>23110.61</v>
      </c>
      <c r="C38">
        <v>1630</v>
      </c>
      <c r="D38">
        <v>61250</v>
      </c>
      <c r="E38">
        <v>6397</v>
      </c>
      <c r="F38">
        <v>1906</v>
      </c>
      <c r="G38">
        <v>420.8</v>
      </c>
      <c r="H38">
        <v>414.9</v>
      </c>
      <c r="I38">
        <v>338</v>
      </c>
      <c r="J38">
        <v>246</v>
      </c>
      <c r="K38">
        <v>685</v>
      </c>
      <c r="L38">
        <v>7195</v>
      </c>
      <c r="M38">
        <v>234</v>
      </c>
      <c r="N38">
        <v>312</v>
      </c>
      <c r="O38">
        <v>785</v>
      </c>
      <c r="P38">
        <v>673</v>
      </c>
    </row>
    <row r="39" spans="1:16" x14ac:dyDescent="0.4">
      <c r="A39" t="s">
        <v>73</v>
      </c>
      <c r="B39">
        <v>22880.62</v>
      </c>
      <c r="C39">
        <v>1638</v>
      </c>
      <c r="D39">
        <v>60640</v>
      </c>
      <c r="E39">
        <v>6266</v>
      </c>
      <c r="F39">
        <v>1881</v>
      </c>
      <c r="G39">
        <v>416</v>
      </c>
      <c r="H39">
        <v>410.3</v>
      </c>
      <c r="I39">
        <v>349</v>
      </c>
      <c r="J39">
        <v>246</v>
      </c>
      <c r="K39">
        <v>654</v>
      </c>
      <c r="L39">
        <v>7084</v>
      </c>
      <c r="M39">
        <v>234</v>
      </c>
      <c r="N39">
        <v>308</v>
      </c>
      <c r="O39">
        <v>781</v>
      </c>
      <c r="P39">
        <v>645</v>
      </c>
    </row>
    <row r="40" spans="1:16" x14ac:dyDescent="0.4">
      <c r="A40" t="s">
        <v>74</v>
      </c>
      <c r="B40">
        <v>22920.3</v>
      </c>
      <c r="C40">
        <v>1617</v>
      </c>
      <c r="D40">
        <v>61060</v>
      </c>
      <c r="E40">
        <v>6259</v>
      </c>
      <c r="F40">
        <v>1880</v>
      </c>
      <c r="G40">
        <v>419.5</v>
      </c>
      <c r="H40">
        <v>404.8</v>
      </c>
      <c r="I40">
        <v>385</v>
      </c>
      <c r="J40">
        <v>252</v>
      </c>
      <c r="K40">
        <v>674</v>
      </c>
      <c r="L40">
        <v>7082</v>
      </c>
      <c r="M40">
        <v>236</v>
      </c>
      <c r="N40">
        <v>309</v>
      </c>
      <c r="O40">
        <v>805</v>
      </c>
      <c r="P40">
        <v>676</v>
      </c>
    </row>
    <row r="41" spans="1:16" x14ac:dyDescent="0.4">
      <c r="A41" t="s">
        <v>75</v>
      </c>
      <c r="B41">
        <v>22985.51</v>
      </c>
      <c r="C41">
        <v>1605</v>
      </c>
      <c r="D41">
        <v>62110</v>
      </c>
      <c r="E41">
        <v>6269</v>
      </c>
      <c r="F41">
        <v>1836</v>
      </c>
      <c r="G41">
        <v>417.5</v>
      </c>
      <c r="H41">
        <v>405.4</v>
      </c>
      <c r="I41">
        <v>372</v>
      </c>
      <c r="J41">
        <v>246</v>
      </c>
      <c r="K41">
        <v>692</v>
      </c>
      <c r="L41">
        <v>7065</v>
      </c>
      <c r="M41">
        <v>233</v>
      </c>
      <c r="N41">
        <v>309</v>
      </c>
      <c r="O41">
        <v>794</v>
      </c>
      <c r="P41">
        <v>687</v>
      </c>
    </row>
    <row r="42" spans="1:16" x14ac:dyDescent="0.4">
      <c r="A42" t="s">
        <v>76</v>
      </c>
      <c r="B42">
        <v>23296.77</v>
      </c>
      <c r="C42">
        <v>1630</v>
      </c>
      <c r="D42">
        <v>63530</v>
      </c>
      <c r="E42">
        <v>6422</v>
      </c>
      <c r="F42">
        <v>1914</v>
      </c>
      <c r="G42">
        <v>429</v>
      </c>
      <c r="H42">
        <v>413.1</v>
      </c>
      <c r="I42">
        <v>368</v>
      </c>
      <c r="J42">
        <v>253</v>
      </c>
      <c r="K42">
        <v>691</v>
      </c>
      <c r="L42">
        <v>7149</v>
      </c>
      <c r="M42">
        <v>241</v>
      </c>
      <c r="N42">
        <v>320</v>
      </c>
      <c r="O42">
        <v>820</v>
      </c>
      <c r="P42">
        <v>682</v>
      </c>
    </row>
    <row r="43" spans="1:16" x14ac:dyDescent="0.4">
      <c r="A43" t="s">
        <v>77</v>
      </c>
      <c r="B43">
        <v>23290.86</v>
      </c>
      <c r="C43">
        <v>1646</v>
      </c>
      <c r="D43">
        <v>63540</v>
      </c>
      <c r="E43">
        <v>6640</v>
      </c>
      <c r="F43">
        <v>1948</v>
      </c>
      <c r="G43">
        <v>431.8</v>
      </c>
      <c r="H43">
        <v>418</v>
      </c>
      <c r="I43">
        <v>375</v>
      </c>
      <c r="J43">
        <v>253</v>
      </c>
      <c r="K43">
        <v>701</v>
      </c>
      <c r="L43">
        <v>7123</v>
      </c>
      <c r="M43">
        <v>239</v>
      </c>
      <c r="N43">
        <v>314</v>
      </c>
      <c r="O43">
        <v>813</v>
      </c>
      <c r="P43">
        <v>702</v>
      </c>
    </row>
    <row r="44" spans="1:16" x14ac:dyDescent="0.4">
      <c r="A44" t="s">
        <v>78</v>
      </c>
      <c r="B44">
        <v>23208.86</v>
      </c>
      <c r="C44">
        <v>1623</v>
      </c>
      <c r="D44">
        <v>63340</v>
      </c>
      <c r="E44">
        <v>6618</v>
      </c>
      <c r="F44">
        <v>1914</v>
      </c>
      <c r="G44">
        <v>422.2</v>
      </c>
      <c r="H44">
        <v>415.9</v>
      </c>
      <c r="I44">
        <v>391</v>
      </c>
      <c r="J44">
        <v>247</v>
      </c>
      <c r="K44">
        <v>723</v>
      </c>
      <c r="L44">
        <v>7073</v>
      </c>
      <c r="M44">
        <v>237</v>
      </c>
      <c r="N44">
        <v>309</v>
      </c>
      <c r="O44">
        <v>789</v>
      </c>
      <c r="P44">
        <v>693</v>
      </c>
    </row>
    <row r="45" spans="1:16" x14ac:dyDescent="0.4">
      <c r="A45" t="s">
        <v>79</v>
      </c>
      <c r="B45">
        <v>22882.65</v>
      </c>
      <c r="C45">
        <v>1634</v>
      </c>
      <c r="D45">
        <v>61310</v>
      </c>
      <c r="E45">
        <v>6397</v>
      </c>
      <c r="F45">
        <v>1940</v>
      </c>
      <c r="G45">
        <v>433</v>
      </c>
      <c r="H45">
        <v>413</v>
      </c>
      <c r="I45">
        <v>350</v>
      </c>
      <c r="J45">
        <v>249</v>
      </c>
      <c r="K45">
        <v>691</v>
      </c>
      <c r="L45">
        <v>7056</v>
      </c>
      <c r="M45">
        <v>236</v>
      </c>
      <c r="N45">
        <v>311</v>
      </c>
      <c r="O45">
        <v>794</v>
      </c>
      <c r="P45">
        <v>660</v>
      </c>
    </row>
    <row r="46" spans="1:16" x14ac:dyDescent="0.4">
      <c r="A46" t="s">
        <v>80</v>
      </c>
      <c r="B46">
        <v>23139.759999999998</v>
      </c>
      <c r="C46">
        <v>1658</v>
      </c>
      <c r="D46">
        <v>63280</v>
      </c>
      <c r="E46">
        <v>6598</v>
      </c>
      <c r="F46">
        <v>1963</v>
      </c>
      <c r="G46">
        <v>431.5</v>
      </c>
      <c r="H46">
        <v>415.6</v>
      </c>
      <c r="I46">
        <v>364</v>
      </c>
      <c r="J46">
        <v>255</v>
      </c>
      <c r="K46">
        <v>705</v>
      </c>
      <c r="L46">
        <v>7006</v>
      </c>
      <c r="M46">
        <v>243</v>
      </c>
      <c r="N46">
        <v>312</v>
      </c>
      <c r="O46">
        <v>803</v>
      </c>
      <c r="P46">
        <v>667</v>
      </c>
    </row>
    <row r="47" spans="1:16" x14ac:dyDescent="0.4">
      <c r="A47" t="s">
        <v>81</v>
      </c>
      <c r="B47">
        <v>23138.07</v>
      </c>
      <c r="C47">
        <v>1655</v>
      </c>
      <c r="D47">
        <v>63380</v>
      </c>
      <c r="E47">
        <v>6519</v>
      </c>
      <c r="F47">
        <v>1952</v>
      </c>
      <c r="G47">
        <v>430.7</v>
      </c>
      <c r="H47">
        <v>412.8</v>
      </c>
      <c r="I47">
        <v>360</v>
      </c>
      <c r="J47">
        <v>256</v>
      </c>
      <c r="K47">
        <v>690</v>
      </c>
      <c r="L47">
        <v>6979</v>
      </c>
      <c r="M47">
        <v>243</v>
      </c>
      <c r="N47">
        <v>312</v>
      </c>
      <c r="O47">
        <v>798</v>
      </c>
      <c r="P47">
        <v>670</v>
      </c>
    </row>
    <row r="48" spans="1:16" x14ac:dyDescent="0.4">
      <c r="A48" t="s">
        <v>82</v>
      </c>
      <c r="B48">
        <v>23247.15</v>
      </c>
      <c r="C48">
        <v>1668</v>
      </c>
      <c r="D48">
        <v>63650</v>
      </c>
      <c r="E48">
        <v>6581</v>
      </c>
      <c r="F48">
        <v>1982</v>
      </c>
      <c r="G48">
        <v>423.1</v>
      </c>
      <c r="H48">
        <v>411</v>
      </c>
      <c r="I48">
        <v>358</v>
      </c>
      <c r="J48">
        <v>251</v>
      </c>
      <c r="K48">
        <v>701</v>
      </c>
      <c r="L48">
        <v>6972</v>
      </c>
      <c r="M48">
        <v>241</v>
      </c>
      <c r="N48">
        <v>312</v>
      </c>
      <c r="O48">
        <v>795</v>
      </c>
      <c r="P48">
        <v>692</v>
      </c>
    </row>
    <row r="49" spans="1:16" x14ac:dyDescent="0.4">
      <c r="A49" t="s">
        <v>83</v>
      </c>
      <c r="B49">
        <v>23465.53</v>
      </c>
      <c r="C49">
        <v>1678</v>
      </c>
      <c r="D49">
        <v>65930</v>
      </c>
      <c r="E49">
        <v>6544</v>
      </c>
      <c r="F49">
        <v>1961</v>
      </c>
      <c r="G49">
        <v>425.3</v>
      </c>
      <c r="H49">
        <v>410.4</v>
      </c>
      <c r="I49">
        <v>350</v>
      </c>
      <c r="J49">
        <v>258</v>
      </c>
      <c r="K49">
        <v>699</v>
      </c>
      <c r="L49">
        <v>6991</v>
      </c>
      <c r="M49">
        <v>244</v>
      </c>
      <c r="N49">
        <v>313</v>
      </c>
      <c r="O49">
        <v>799</v>
      </c>
      <c r="P49">
        <v>697</v>
      </c>
    </row>
    <row r="50" spans="1:16" x14ac:dyDescent="0.4">
      <c r="A50" t="s">
        <v>84</v>
      </c>
      <c r="B50">
        <v>23205.43</v>
      </c>
      <c r="C50">
        <v>1691</v>
      </c>
      <c r="D50">
        <v>65810</v>
      </c>
      <c r="E50">
        <v>6334</v>
      </c>
      <c r="F50">
        <v>1983</v>
      </c>
      <c r="G50">
        <v>422</v>
      </c>
      <c r="H50">
        <v>410</v>
      </c>
      <c r="I50">
        <v>334</v>
      </c>
      <c r="J50">
        <v>254</v>
      </c>
      <c r="K50">
        <v>678</v>
      </c>
      <c r="L50">
        <v>7046</v>
      </c>
      <c r="M50">
        <v>242</v>
      </c>
      <c r="N50">
        <v>313</v>
      </c>
      <c r="O50">
        <v>837</v>
      </c>
      <c r="P50">
        <v>681</v>
      </c>
    </row>
    <row r="51" spans="1:16" x14ac:dyDescent="0.4">
      <c r="A51" t="s">
        <v>85</v>
      </c>
      <c r="B51">
        <v>23089.95</v>
      </c>
      <c r="C51">
        <v>1700</v>
      </c>
      <c r="D51">
        <v>66070</v>
      </c>
      <c r="E51">
        <v>5881</v>
      </c>
      <c r="F51">
        <v>2014</v>
      </c>
      <c r="G51">
        <v>419.9</v>
      </c>
      <c r="H51">
        <v>408.2</v>
      </c>
      <c r="I51">
        <v>307</v>
      </c>
      <c r="J51">
        <v>258</v>
      </c>
      <c r="K51">
        <v>658</v>
      </c>
      <c r="L51">
        <v>6966</v>
      </c>
      <c r="M51">
        <v>240</v>
      </c>
      <c r="N51">
        <v>310</v>
      </c>
      <c r="O51">
        <v>851</v>
      </c>
      <c r="P51">
        <v>689</v>
      </c>
    </row>
    <row r="52" spans="1:16" x14ac:dyDescent="0.4">
      <c r="A52" t="s">
        <v>86</v>
      </c>
      <c r="B52">
        <v>23274.13</v>
      </c>
      <c r="C52">
        <v>1718</v>
      </c>
      <c r="D52">
        <v>67240</v>
      </c>
      <c r="E52">
        <v>5845</v>
      </c>
      <c r="F52">
        <v>2022</v>
      </c>
      <c r="G52">
        <v>421</v>
      </c>
      <c r="H52">
        <v>410.7</v>
      </c>
      <c r="I52">
        <v>315</v>
      </c>
      <c r="J52">
        <v>260</v>
      </c>
      <c r="K52">
        <v>658</v>
      </c>
      <c r="L52">
        <v>7015</v>
      </c>
      <c r="M52">
        <v>243</v>
      </c>
      <c r="N52">
        <v>309</v>
      </c>
      <c r="O52">
        <v>865</v>
      </c>
      <c r="P52">
        <v>733</v>
      </c>
    </row>
    <row r="53" spans="1:16" x14ac:dyDescent="0.4">
      <c r="A53" t="s">
        <v>87</v>
      </c>
      <c r="B53">
        <v>23032.54</v>
      </c>
      <c r="C53">
        <v>1777</v>
      </c>
      <c r="D53">
        <v>66530</v>
      </c>
      <c r="E53">
        <v>5677</v>
      </c>
      <c r="F53">
        <v>2102</v>
      </c>
      <c r="G53">
        <v>413.5</v>
      </c>
      <c r="H53">
        <v>406.3</v>
      </c>
      <c r="I53">
        <v>306</v>
      </c>
      <c r="J53">
        <v>258</v>
      </c>
      <c r="K53">
        <v>637</v>
      </c>
      <c r="L53">
        <v>6886</v>
      </c>
      <c r="M53">
        <v>241</v>
      </c>
      <c r="N53">
        <v>307</v>
      </c>
      <c r="O53">
        <v>865</v>
      </c>
      <c r="P53">
        <v>730</v>
      </c>
    </row>
    <row r="54" spans="1:16" x14ac:dyDescent="0.4">
      <c r="A54" t="s">
        <v>88</v>
      </c>
      <c r="B54">
        <v>23235.47</v>
      </c>
      <c r="C54">
        <v>1870</v>
      </c>
      <c r="D54">
        <v>66420</v>
      </c>
      <c r="E54">
        <v>5800</v>
      </c>
      <c r="F54">
        <v>2300</v>
      </c>
      <c r="G54">
        <v>416</v>
      </c>
      <c r="H54">
        <v>411</v>
      </c>
      <c r="I54">
        <v>310</v>
      </c>
      <c r="J54">
        <v>262</v>
      </c>
      <c r="K54">
        <v>634</v>
      </c>
      <c r="L54">
        <v>6955</v>
      </c>
      <c r="M54">
        <v>246</v>
      </c>
      <c r="N54">
        <v>310</v>
      </c>
      <c r="O54">
        <v>880</v>
      </c>
      <c r="P54">
        <v>785</v>
      </c>
    </row>
    <row r="55" spans="1:16" x14ac:dyDescent="0.4">
      <c r="A55" t="s">
        <v>89</v>
      </c>
      <c r="B55">
        <v>23406.49</v>
      </c>
      <c r="C55">
        <v>1925</v>
      </c>
      <c r="D55">
        <v>67180</v>
      </c>
      <c r="E55">
        <v>5860</v>
      </c>
      <c r="F55">
        <v>2384</v>
      </c>
      <c r="G55">
        <v>413.2</v>
      </c>
      <c r="H55">
        <v>410.1</v>
      </c>
      <c r="I55">
        <v>335</v>
      </c>
      <c r="J55">
        <v>261</v>
      </c>
      <c r="K55">
        <v>652</v>
      </c>
      <c r="L55">
        <v>6956</v>
      </c>
      <c r="M55">
        <v>245</v>
      </c>
      <c r="N55">
        <v>306</v>
      </c>
      <c r="O55">
        <v>875</v>
      </c>
      <c r="P55">
        <v>784</v>
      </c>
    </row>
    <row r="56" spans="1:16" x14ac:dyDescent="0.4">
      <c r="A56" t="s">
        <v>90</v>
      </c>
      <c r="B56">
        <v>23559.3</v>
      </c>
      <c r="C56">
        <v>1856</v>
      </c>
      <c r="D56">
        <v>66090</v>
      </c>
      <c r="E56">
        <v>6385</v>
      </c>
      <c r="F56">
        <v>2246</v>
      </c>
      <c r="G56">
        <v>410.3</v>
      </c>
      <c r="H56">
        <v>409.7</v>
      </c>
      <c r="I56">
        <v>328</v>
      </c>
      <c r="J56">
        <v>266</v>
      </c>
      <c r="K56">
        <v>660</v>
      </c>
      <c r="L56">
        <v>7047</v>
      </c>
      <c r="M56">
        <v>250</v>
      </c>
      <c r="N56">
        <v>315</v>
      </c>
      <c r="O56">
        <v>878</v>
      </c>
      <c r="P56">
        <v>772</v>
      </c>
    </row>
    <row r="57" spans="1:16" x14ac:dyDescent="0.4">
      <c r="A57" t="s">
        <v>91</v>
      </c>
      <c r="B57">
        <v>23454.89</v>
      </c>
      <c r="C57">
        <v>1865</v>
      </c>
      <c r="D57">
        <v>65910</v>
      </c>
      <c r="E57">
        <v>6407</v>
      </c>
      <c r="F57">
        <v>2278</v>
      </c>
      <c r="G57">
        <v>398.2</v>
      </c>
      <c r="H57">
        <v>405.1</v>
      </c>
      <c r="I57">
        <v>331</v>
      </c>
      <c r="J57">
        <v>262</v>
      </c>
      <c r="K57">
        <v>660</v>
      </c>
      <c r="L57">
        <v>7066</v>
      </c>
      <c r="M57">
        <v>250</v>
      </c>
      <c r="N57">
        <v>312</v>
      </c>
      <c r="O57">
        <v>835</v>
      </c>
      <c r="P57">
        <v>785</v>
      </c>
    </row>
    <row r="58" spans="1:16" x14ac:dyDescent="0.4">
      <c r="A58" t="s">
        <v>92</v>
      </c>
      <c r="B58">
        <v>23475.53</v>
      </c>
      <c r="C58">
        <v>1813</v>
      </c>
      <c r="D58">
        <v>65510</v>
      </c>
      <c r="E58">
        <v>6704</v>
      </c>
      <c r="F58">
        <v>2206</v>
      </c>
      <c r="G58">
        <v>388.3</v>
      </c>
      <c r="H58">
        <v>405.2</v>
      </c>
      <c r="I58">
        <v>332</v>
      </c>
      <c r="J58">
        <v>253</v>
      </c>
      <c r="K58">
        <v>667</v>
      </c>
      <c r="L58">
        <v>7064</v>
      </c>
      <c r="M58">
        <v>247</v>
      </c>
      <c r="N58">
        <v>306</v>
      </c>
      <c r="O58">
        <v>829</v>
      </c>
      <c r="P58">
        <v>782</v>
      </c>
    </row>
    <row r="59" spans="1:16" x14ac:dyDescent="0.4">
      <c r="A59" t="s">
        <v>93</v>
      </c>
      <c r="B59">
        <v>23319.37</v>
      </c>
      <c r="C59">
        <v>1820</v>
      </c>
      <c r="D59">
        <v>64670</v>
      </c>
      <c r="E59">
        <v>6617</v>
      </c>
      <c r="F59">
        <v>2210</v>
      </c>
      <c r="G59">
        <v>379.1</v>
      </c>
      <c r="H59">
        <v>402.2</v>
      </c>
      <c r="I59">
        <v>327</v>
      </c>
      <c r="J59">
        <v>246</v>
      </c>
      <c r="K59">
        <v>675</v>
      </c>
      <c r="L59">
        <v>7021</v>
      </c>
      <c r="M59">
        <v>244</v>
      </c>
      <c r="N59">
        <v>300</v>
      </c>
      <c r="O59">
        <v>810</v>
      </c>
      <c r="P59">
        <v>781</v>
      </c>
    </row>
    <row r="60" spans="1:16" x14ac:dyDescent="0.4">
      <c r="A60" t="s">
        <v>94</v>
      </c>
      <c r="B60">
        <v>23360.3</v>
      </c>
      <c r="C60">
        <v>1854</v>
      </c>
      <c r="D60">
        <v>64870</v>
      </c>
      <c r="E60">
        <v>6545</v>
      </c>
      <c r="F60">
        <v>2233</v>
      </c>
      <c r="G60">
        <v>384.1</v>
      </c>
      <c r="H60">
        <v>400</v>
      </c>
      <c r="I60">
        <v>333</v>
      </c>
      <c r="J60">
        <v>246</v>
      </c>
      <c r="K60">
        <v>680</v>
      </c>
      <c r="L60">
        <v>7038</v>
      </c>
      <c r="M60">
        <v>251</v>
      </c>
      <c r="N60">
        <v>304</v>
      </c>
      <c r="O60">
        <v>804</v>
      </c>
      <c r="P60">
        <v>786</v>
      </c>
    </row>
    <row r="61" spans="1:16" x14ac:dyDescent="0.4">
      <c r="A61" t="s">
        <v>95</v>
      </c>
      <c r="B61">
        <v>23346.49</v>
      </c>
      <c r="C61">
        <v>1885</v>
      </c>
      <c r="D61">
        <v>64620</v>
      </c>
      <c r="E61">
        <v>6375</v>
      </c>
      <c r="F61">
        <v>2257</v>
      </c>
      <c r="G61">
        <v>372</v>
      </c>
      <c r="H61">
        <v>401</v>
      </c>
      <c r="I61">
        <v>320</v>
      </c>
      <c r="J61">
        <v>233</v>
      </c>
      <c r="K61">
        <v>690</v>
      </c>
      <c r="L61">
        <v>7081</v>
      </c>
      <c r="M61">
        <v>249</v>
      </c>
      <c r="N61">
        <v>300</v>
      </c>
      <c r="O61">
        <v>783</v>
      </c>
      <c r="P61">
        <v>763</v>
      </c>
    </row>
    <row r="62" spans="1:16" x14ac:dyDescent="0.4">
      <c r="A62" t="s">
        <v>96</v>
      </c>
      <c r="B62">
        <v>23087.82</v>
      </c>
      <c r="C62">
        <v>1890</v>
      </c>
      <c r="D62">
        <v>64120</v>
      </c>
      <c r="E62">
        <v>6087</v>
      </c>
      <c r="F62">
        <v>2217</v>
      </c>
      <c r="G62">
        <v>365</v>
      </c>
      <c r="H62">
        <v>395.9</v>
      </c>
      <c r="I62">
        <v>305</v>
      </c>
      <c r="J62">
        <v>228</v>
      </c>
      <c r="K62">
        <v>659</v>
      </c>
      <c r="L62">
        <v>6928</v>
      </c>
      <c r="M62">
        <v>245</v>
      </c>
      <c r="N62">
        <v>294</v>
      </c>
      <c r="O62">
        <v>735</v>
      </c>
      <c r="P62">
        <v>735</v>
      </c>
    </row>
    <row r="63" spans="1:16" x14ac:dyDescent="0.4">
      <c r="A63" t="s">
        <v>97</v>
      </c>
      <c r="B63">
        <v>23204.62</v>
      </c>
      <c r="C63">
        <v>1886</v>
      </c>
      <c r="D63">
        <v>64800</v>
      </c>
      <c r="E63">
        <v>6164</v>
      </c>
      <c r="F63">
        <v>2167</v>
      </c>
      <c r="G63">
        <v>363.6</v>
      </c>
      <c r="H63">
        <v>395</v>
      </c>
      <c r="I63">
        <v>308</v>
      </c>
      <c r="J63">
        <v>225</v>
      </c>
      <c r="K63">
        <v>665</v>
      </c>
      <c r="L63">
        <v>7031</v>
      </c>
      <c r="M63">
        <v>245</v>
      </c>
      <c r="N63">
        <v>292</v>
      </c>
      <c r="O63">
        <v>731</v>
      </c>
      <c r="P63">
        <v>751</v>
      </c>
    </row>
    <row r="64" spans="1:16" x14ac:dyDescent="0.4">
      <c r="A64" t="s">
        <v>98</v>
      </c>
      <c r="B64">
        <v>23511.62</v>
      </c>
      <c r="C64">
        <v>1843</v>
      </c>
      <c r="D64">
        <v>65450</v>
      </c>
      <c r="E64">
        <v>6341</v>
      </c>
      <c r="F64">
        <v>2110</v>
      </c>
      <c r="G64">
        <v>375</v>
      </c>
      <c r="H64">
        <v>396.4</v>
      </c>
      <c r="I64">
        <v>310</v>
      </c>
      <c r="J64">
        <v>236</v>
      </c>
      <c r="K64">
        <v>698</v>
      </c>
      <c r="L64">
        <v>7179</v>
      </c>
      <c r="M64">
        <v>250</v>
      </c>
      <c r="N64">
        <v>300</v>
      </c>
      <c r="O64">
        <v>748</v>
      </c>
      <c r="P64">
        <v>770</v>
      </c>
    </row>
    <row r="65" spans="1:16" x14ac:dyDescent="0.4">
      <c r="A65" t="s">
        <v>99</v>
      </c>
      <c r="B65">
        <v>23539.1</v>
      </c>
      <c r="C65">
        <v>1865</v>
      </c>
      <c r="D65">
        <v>66100</v>
      </c>
      <c r="E65">
        <v>6437</v>
      </c>
      <c r="F65">
        <v>2121</v>
      </c>
      <c r="G65">
        <v>385.3</v>
      </c>
      <c r="H65">
        <v>384.5</v>
      </c>
      <c r="I65">
        <v>309</v>
      </c>
      <c r="J65">
        <v>241</v>
      </c>
      <c r="K65">
        <v>710</v>
      </c>
      <c r="L65">
        <v>7113</v>
      </c>
      <c r="M65">
        <v>245</v>
      </c>
      <c r="N65">
        <v>298</v>
      </c>
      <c r="O65">
        <v>752</v>
      </c>
      <c r="P65">
        <v>770</v>
      </c>
    </row>
    <row r="66" spans="1:16" x14ac:dyDescent="0.4">
      <c r="A66" t="s">
        <v>100</v>
      </c>
      <c r="B66">
        <v>23185.119999999999</v>
      </c>
      <c r="C66">
        <v>1817</v>
      </c>
      <c r="D66">
        <v>65860</v>
      </c>
      <c r="E66">
        <v>6469</v>
      </c>
      <c r="F66">
        <v>2058</v>
      </c>
      <c r="G66">
        <v>371.8</v>
      </c>
      <c r="H66">
        <v>375</v>
      </c>
      <c r="I66">
        <v>306</v>
      </c>
      <c r="J66">
        <v>231</v>
      </c>
      <c r="K66">
        <v>699</v>
      </c>
      <c r="L66">
        <v>6932</v>
      </c>
      <c r="M66">
        <v>238</v>
      </c>
      <c r="N66">
        <v>289</v>
      </c>
      <c r="O66">
        <v>732</v>
      </c>
      <c r="P66">
        <v>765</v>
      </c>
    </row>
    <row r="67" spans="1:16" x14ac:dyDescent="0.4">
      <c r="A67" t="s">
        <v>101</v>
      </c>
      <c r="B67">
        <v>23185.119999999999</v>
      </c>
      <c r="C67" t="s">
        <v>25</v>
      </c>
      <c r="D67" t="s">
        <v>25</v>
      </c>
      <c r="E67" t="s">
        <v>25</v>
      </c>
      <c r="F67" t="s">
        <v>25</v>
      </c>
      <c r="G67" t="s">
        <v>25</v>
      </c>
      <c r="H67" t="s">
        <v>25</v>
      </c>
      <c r="I67" t="s">
        <v>25</v>
      </c>
      <c r="J67" t="s">
        <v>25</v>
      </c>
      <c r="K67" t="s">
        <v>25</v>
      </c>
      <c r="L67" t="s">
        <v>25</v>
      </c>
      <c r="M67" t="s">
        <v>25</v>
      </c>
      <c r="N67" t="s">
        <v>25</v>
      </c>
      <c r="O67" t="s">
        <v>25</v>
      </c>
      <c r="P67" t="s">
        <v>25</v>
      </c>
    </row>
    <row r="68" spans="1:16" x14ac:dyDescent="0.4">
      <c r="A68" t="s">
        <v>102</v>
      </c>
      <c r="B68">
        <v>23029.9</v>
      </c>
      <c r="C68">
        <v>1830</v>
      </c>
      <c r="D68">
        <v>66500</v>
      </c>
      <c r="E68">
        <v>6523</v>
      </c>
      <c r="F68">
        <v>2050</v>
      </c>
      <c r="G68">
        <v>372.5</v>
      </c>
      <c r="H68">
        <v>373.9</v>
      </c>
      <c r="I68">
        <v>304</v>
      </c>
      <c r="J68">
        <v>226</v>
      </c>
      <c r="K68">
        <v>707</v>
      </c>
      <c r="L68">
        <v>6891</v>
      </c>
      <c r="M68">
        <v>235</v>
      </c>
      <c r="N68">
        <v>282</v>
      </c>
      <c r="O68">
        <v>721</v>
      </c>
      <c r="P68">
        <v>798</v>
      </c>
    </row>
    <row r="69" spans="1:16" x14ac:dyDescent="0.4">
      <c r="A69" t="s">
        <v>103</v>
      </c>
      <c r="B69">
        <v>23312.14</v>
      </c>
      <c r="C69">
        <v>1872</v>
      </c>
      <c r="D69">
        <v>66790</v>
      </c>
      <c r="E69">
        <v>6750</v>
      </c>
      <c r="F69">
        <v>2143</v>
      </c>
      <c r="G69">
        <v>386.8</v>
      </c>
      <c r="H69">
        <v>377.4</v>
      </c>
      <c r="I69">
        <v>304</v>
      </c>
      <c r="J69">
        <v>240</v>
      </c>
      <c r="K69">
        <v>729</v>
      </c>
      <c r="L69">
        <v>6909</v>
      </c>
      <c r="M69">
        <v>242</v>
      </c>
      <c r="N69">
        <v>300</v>
      </c>
      <c r="O69">
        <v>758</v>
      </c>
      <c r="P69">
        <v>808</v>
      </c>
    </row>
    <row r="70" spans="1:16" x14ac:dyDescent="0.4">
      <c r="A70" t="s">
        <v>104</v>
      </c>
      <c r="B70">
        <v>23433.73</v>
      </c>
      <c r="C70">
        <v>1856</v>
      </c>
      <c r="D70">
        <v>66700</v>
      </c>
      <c r="E70">
        <v>6913</v>
      </c>
      <c r="F70">
        <v>2184</v>
      </c>
      <c r="G70">
        <v>390.1</v>
      </c>
      <c r="H70">
        <v>384.1</v>
      </c>
      <c r="I70">
        <v>301</v>
      </c>
      <c r="J70">
        <v>245</v>
      </c>
      <c r="K70">
        <v>717</v>
      </c>
      <c r="L70">
        <v>6958</v>
      </c>
      <c r="M70">
        <v>245</v>
      </c>
      <c r="N70">
        <v>301</v>
      </c>
      <c r="O70">
        <v>774</v>
      </c>
      <c r="P70">
        <v>818</v>
      </c>
    </row>
    <row r="71" spans="1:16" x14ac:dyDescent="0.4">
      <c r="A71" t="s">
        <v>105</v>
      </c>
      <c r="B71">
        <v>23422.82</v>
      </c>
      <c r="C71">
        <v>1881</v>
      </c>
      <c r="D71">
        <v>66490</v>
      </c>
      <c r="E71">
        <v>6955</v>
      </c>
      <c r="F71">
        <v>2228</v>
      </c>
      <c r="G71">
        <v>392.1</v>
      </c>
      <c r="H71">
        <v>385</v>
      </c>
      <c r="I71">
        <v>303</v>
      </c>
      <c r="J71">
        <v>243</v>
      </c>
      <c r="K71">
        <v>745</v>
      </c>
      <c r="L71">
        <v>7003</v>
      </c>
      <c r="M71">
        <v>243</v>
      </c>
      <c r="N71">
        <v>300</v>
      </c>
      <c r="O71">
        <v>782</v>
      </c>
      <c r="P71">
        <v>834</v>
      </c>
    </row>
    <row r="72" spans="1:16" x14ac:dyDescent="0.4">
      <c r="A72" t="s">
        <v>106</v>
      </c>
      <c r="B72">
        <v>23647.07</v>
      </c>
      <c r="C72">
        <v>1925</v>
      </c>
      <c r="D72">
        <v>67290</v>
      </c>
      <c r="E72">
        <v>7085</v>
      </c>
      <c r="F72">
        <v>2262</v>
      </c>
      <c r="G72">
        <v>385</v>
      </c>
      <c r="H72">
        <v>384.9</v>
      </c>
      <c r="I72">
        <v>299</v>
      </c>
      <c r="J72">
        <v>236</v>
      </c>
      <c r="K72">
        <v>760</v>
      </c>
      <c r="L72">
        <v>7034</v>
      </c>
      <c r="M72">
        <v>243</v>
      </c>
      <c r="N72">
        <v>293</v>
      </c>
      <c r="O72">
        <v>789</v>
      </c>
      <c r="P72">
        <v>828</v>
      </c>
    </row>
    <row r="73" spans="1:16" x14ac:dyDescent="0.4">
      <c r="A73" t="s">
        <v>107</v>
      </c>
      <c r="B73">
        <v>23619.69</v>
      </c>
      <c r="C73">
        <v>1963</v>
      </c>
      <c r="D73">
        <v>69220</v>
      </c>
      <c r="E73">
        <v>6997</v>
      </c>
      <c r="F73">
        <v>2292</v>
      </c>
      <c r="G73">
        <v>381.5</v>
      </c>
      <c r="H73">
        <v>385.5</v>
      </c>
      <c r="I73">
        <v>290</v>
      </c>
      <c r="J73">
        <v>226</v>
      </c>
      <c r="K73">
        <v>767</v>
      </c>
      <c r="L73">
        <v>6967</v>
      </c>
      <c r="M73">
        <v>240</v>
      </c>
      <c r="N73">
        <v>288</v>
      </c>
      <c r="O73">
        <v>783</v>
      </c>
      <c r="P73">
        <v>832</v>
      </c>
    </row>
    <row r="74" spans="1:16" x14ac:dyDescent="0.4">
      <c r="A74" t="s">
        <v>108</v>
      </c>
      <c r="B74">
        <v>23558.69</v>
      </c>
      <c r="C74">
        <v>1940</v>
      </c>
      <c r="D74">
        <v>69150</v>
      </c>
      <c r="E74">
        <v>7182</v>
      </c>
      <c r="F74">
        <v>2273</v>
      </c>
      <c r="G74">
        <v>381</v>
      </c>
      <c r="H74">
        <v>385.8</v>
      </c>
      <c r="I74">
        <v>301</v>
      </c>
      <c r="J74">
        <v>223</v>
      </c>
      <c r="K74">
        <v>778</v>
      </c>
      <c r="L74">
        <v>6911</v>
      </c>
      <c r="M74">
        <v>238</v>
      </c>
      <c r="N74">
        <v>284</v>
      </c>
      <c r="O74">
        <v>773</v>
      </c>
      <c r="P74">
        <v>842</v>
      </c>
    </row>
    <row r="75" spans="1:16" x14ac:dyDescent="0.4">
      <c r="A75" t="s">
        <v>109</v>
      </c>
      <c r="B75">
        <v>23601.78</v>
      </c>
      <c r="C75">
        <v>1935</v>
      </c>
      <c r="D75">
        <v>68780</v>
      </c>
      <c r="E75">
        <v>7058</v>
      </c>
      <c r="F75">
        <v>2300</v>
      </c>
      <c r="G75">
        <v>383.5</v>
      </c>
      <c r="H75">
        <v>380.2</v>
      </c>
      <c r="I75">
        <v>312</v>
      </c>
      <c r="J75">
        <v>218</v>
      </c>
      <c r="K75">
        <v>783</v>
      </c>
      <c r="L75">
        <v>7030</v>
      </c>
      <c r="M75">
        <v>239</v>
      </c>
      <c r="N75">
        <v>288</v>
      </c>
      <c r="O75">
        <v>784</v>
      </c>
      <c r="P75">
        <v>870</v>
      </c>
    </row>
    <row r="76" spans="1:16" x14ac:dyDescent="0.4">
      <c r="A76" t="s">
        <v>110</v>
      </c>
      <c r="B76">
        <v>23626.73</v>
      </c>
      <c r="C76">
        <v>1908</v>
      </c>
      <c r="D76">
        <v>69650</v>
      </c>
      <c r="E76">
        <v>7165</v>
      </c>
      <c r="F76">
        <v>2275</v>
      </c>
      <c r="G76">
        <v>372.6</v>
      </c>
      <c r="H76">
        <v>375.7</v>
      </c>
      <c r="I76">
        <v>304</v>
      </c>
      <c r="J76">
        <v>210</v>
      </c>
      <c r="K76">
        <v>790</v>
      </c>
      <c r="L76">
        <v>6935</v>
      </c>
      <c r="M76">
        <v>236</v>
      </c>
      <c r="N76">
        <v>286</v>
      </c>
      <c r="O76">
        <v>754</v>
      </c>
      <c r="P76">
        <v>845</v>
      </c>
    </row>
    <row r="77" spans="1:16" x14ac:dyDescent="0.4">
      <c r="A77" t="s">
        <v>111</v>
      </c>
      <c r="B77">
        <v>23507.23</v>
      </c>
      <c r="C77">
        <v>1926</v>
      </c>
      <c r="D77">
        <v>70420</v>
      </c>
      <c r="E77">
        <v>7016</v>
      </c>
      <c r="F77">
        <v>2277</v>
      </c>
      <c r="G77">
        <v>376.6</v>
      </c>
      <c r="H77">
        <v>373</v>
      </c>
      <c r="I77">
        <v>297</v>
      </c>
      <c r="J77">
        <v>213</v>
      </c>
      <c r="K77">
        <v>766</v>
      </c>
      <c r="L77">
        <v>6915</v>
      </c>
      <c r="M77">
        <v>235</v>
      </c>
      <c r="N77">
        <v>286</v>
      </c>
      <c r="O77">
        <v>758</v>
      </c>
      <c r="P77">
        <v>851</v>
      </c>
    </row>
    <row r="78" spans="1:16" x14ac:dyDescent="0.4">
      <c r="A78" t="s">
        <v>112</v>
      </c>
      <c r="B78">
        <v>23410.63</v>
      </c>
      <c r="C78">
        <v>1900</v>
      </c>
      <c r="D78">
        <v>73430</v>
      </c>
      <c r="E78">
        <v>7023</v>
      </c>
      <c r="F78">
        <v>2302</v>
      </c>
      <c r="G78">
        <v>371.9</v>
      </c>
      <c r="H78">
        <v>370</v>
      </c>
      <c r="I78">
        <v>285</v>
      </c>
      <c r="J78">
        <v>211</v>
      </c>
      <c r="K78">
        <v>758</v>
      </c>
      <c r="L78">
        <v>6829</v>
      </c>
      <c r="M78">
        <v>233</v>
      </c>
      <c r="N78">
        <v>294</v>
      </c>
      <c r="O78">
        <v>760</v>
      </c>
      <c r="P78">
        <v>867</v>
      </c>
    </row>
    <row r="79" spans="1:16" x14ac:dyDescent="0.4">
      <c r="A79" t="s">
        <v>113</v>
      </c>
      <c r="B79">
        <v>23671.13</v>
      </c>
      <c r="C79">
        <v>1945</v>
      </c>
      <c r="D79">
        <v>73330</v>
      </c>
      <c r="E79">
        <v>7244</v>
      </c>
      <c r="F79">
        <v>2379</v>
      </c>
      <c r="G79">
        <v>378.3</v>
      </c>
      <c r="H79">
        <v>372.5</v>
      </c>
      <c r="I79">
        <v>286</v>
      </c>
      <c r="J79">
        <v>214</v>
      </c>
      <c r="K79">
        <v>765</v>
      </c>
      <c r="L79">
        <v>6945</v>
      </c>
      <c r="M79">
        <v>238</v>
      </c>
      <c r="N79">
        <v>301</v>
      </c>
      <c r="O79">
        <v>782</v>
      </c>
      <c r="P79">
        <v>885</v>
      </c>
    </row>
    <row r="80" spans="1:16" x14ac:dyDescent="0.4">
      <c r="A80" t="s">
        <v>114</v>
      </c>
      <c r="B80">
        <v>23567.040000000001</v>
      </c>
      <c r="C80">
        <v>1965</v>
      </c>
      <c r="D80">
        <v>73150</v>
      </c>
      <c r="E80">
        <v>7140</v>
      </c>
      <c r="F80">
        <v>2366</v>
      </c>
      <c r="G80">
        <v>368</v>
      </c>
      <c r="H80">
        <v>367.7</v>
      </c>
      <c r="I80">
        <v>282</v>
      </c>
      <c r="J80">
        <v>212</v>
      </c>
      <c r="K80">
        <v>770</v>
      </c>
      <c r="L80">
        <v>6897</v>
      </c>
      <c r="M80">
        <v>233</v>
      </c>
      <c r="N80">
        <v>286</v>
      </c>
      <c r="O80">
        <v>763</v>
      </c>
      <c r="P80">
        <v>893</v>
      </c>
    </row>
    <row r="81" spans="1:16" x14ac:dyDescent="0.4">
      <c r="A81" t="s">
        <v>115</v>
      </c>
      <c r="B81">
        <v>23639.46</v>
      </c>
      <c r="C81">
        <v>2021</v>
      </c>
      <c r="D81">
        <v>72090</v>
      </c>
      <c r="E81">
        <v>7089</v>
      </c>
      <c r="F81">
        <v>2436</v>
      </c>
      <c r="G81">
        <v>385.6</v>
      </c>
      <c r="H81">
        <v>374.1</v>
      </c>
      <c r="I81">
        <v>283</v>
      </c>
      <c r="J81">
        <v>216</v>
      </c>
      <c r="K81">
        <v>756</v>
      </c>
      <c r="L81">
        <v>7009</v>
      </c>
      <c r="M81">
        <v>239</v>
      </c>
      <c r="N81">
        <v>289</v>
      </c>
      <c r="O81">
        <v>794</v>
      </c>
      <c r="P81">
        <v>910</v>
      </c>
    </row>
    <row r="82" spans="1:16" x14ac:dyDescent="0.4">
      <c r="A82" t="s">
        <v>116</v>
      </c>
      <c r="B82">
        <v>23474.27</v>
      </c>
      <c r="C82">
        <v>2002</v>
      </c>
      <c r="D82">
        <v>72380</v>
      </c>
      <c r="E82">
        <v>7088</v>
      </c>
      <c r="F82">
        <v>2431</v>
      </c>
      <c r="G82">
        <v>380.4</v>
      </c>
      <c r="H82">
        <v>367.8</v>
      </c>
      <c r="I82">
        <v>276</v>
      </c>
      <c r="J82">
        <v>211</v>
      </c>
      <c r="K82">
        <v>745</v>
      </c>
      <c r="L82">
        <v>6966</v>
      </c>
      <c r="M82">
        <v>236</v>
      </c>
      <c r="N82">
        <v>284</v>
      </c>
      <c r="O82">
        <v>790</v>
      </c>
      <c r="P82">
        <v>907</v>
      </c>
    </row>
    <row r="83" spans="1:16" x14ac:dyDescent="0.4">
      <c r="A83" t="s">
        <v>117</v>
      </c>
      <c r="B83">
        <v>23516.59</v>
      </c>
      <c r="C83">
        <v>2018</v>
      </c>
      <c r="D83">
        <v>72660</v>
      </c>
      <c r="E83">
        <v>7082</v>
      </c>
      <c r="F83">
        <v>2489</v>
      </c>
      <c r="G83">
        <v>387.9</v>
      </c>
      <c r="H83">
        <v>367.4</v>
      </c>
      <c r="I83">
        <v>283</v>
      </c>
      <c r="J83">
        <v>215</v>
      </c>
      <c r="K83">
        <v>722</v>
      </c>
      <c r="L83">
        <v>6973</v>
      </c>
      <c r="M83">
        <v>242</v>
      </c>
      <c r="N83">
        <v>288</v>
      </c>
      <c r="O83">
        <v>808</v>
      </c>
      <c r="P83">
        <v>919</v>
      </c>
    </row>
    <row r="84" spans="1:16" x14ac:dyDescent="0.4">
      <c r="A84" t="s">
        <v>118</v>
      </c>
      <c r="B84">
        <v>23494.34</v>
      </c>
      <c r="C84">
        <v>2006</v>
      </c>
      <c r="D84">
        <v>73650</v>
      </c>
      <c r="E84">
        <v>6888</v>
      </c>
      <c r="F84">
        <v>2474</v>
      </c>
      <c r="G84">
        <v>391</v>
      </c>
      <c r="H84">
        <v>365.8</v>
      </c>
      <c r="I84">
        <v>271</v>
      </c>
      <c r="J84">
        <v>213</v>
      </c>
      <c r="K84">
        <v>699</v>
      </c>
      <c r="L84">
        <v>6990</v>
      </c>
      <c r="M84">
        <v>242</v>
      </c>
      <c r="N84">
        <v>288</v>
      </c>
      <c r="O84">
        <v>794</v>
      </c>
      <c r="P84">
        <v>889</v>
      </c>
    </row>
    <row r="85" spans="1:16" x14ac:dyDescent="0.4">
      <c r="A85" t="s">
        <v>119</v>
      </c>
      <c r="B85">
        <v>23485.8</v>
      </c>
      <c r="C85">
        <v>1976</v>
      </c>
      <c r="D85">
        <v>73630</v>
      </c>
      <c r="E85">
        <v>6911</v>
      </c>
      <c r="F85">
        <v>2385</v>
      </c>
      <c r="G85">
        <v>384.7</v>
      </c>
      <c r="H85">
        <v>364</v>
      </c>
      <c r="I85">
        <v>278</v>
      </c>
      <c r="J85">
        <v>208</v>
      </c>
      <c r="K85">
        <v>729</v>
      </c>
      <c r="L85">
        <v>6961</v>
      </c>
      <c r="M85">
        <v>237</v>
      </c>
      <c r="N85">
        <v>284</v>
      </c>
      <c r="O85">
        <v>785</v>
      </c>
      <c r="P85">
        <v>887</v>
      </c>
    </row>
    <row r="86" spans="1:16" x14ac:dyDescent="0.4">
      <c r="A86" t="s">
        <v>120</v>
      </c>
      <c r="B86">
        <v>23418.51</v>
      </c>
      <c r="C86">
        <v>1958</v>
      </c>
      <c r="D86">
        <v>74210</v>
      </c>
      <c r="E86">
        <v>7003</v>
      </c>
      <c r="F86">
        <v>2371</v>
      </c>
      <c r="G86">
        <v>374.1</v>
      </c>
      <c r="H86">
        <v>359</v>
      </c>
      <c r="I86">
        <v>270</v>
      </c>
      <c r="J86">
        <v>198</v>
      </c>
      <c r="K86">
        <v>746</v>
      </c>
      <c r="L86">
        <v>6895</v>
      </c>
      <c r="M86">
        <v>233</v>
      </c>
      <c r="N86">
        <v>282</v>
      </c>
      <c r="O86">
        <v>748</v>
      </c>
      <c r="P86">
        <v>860</v>
      </c>
    </row>
    <row r="87" spans="1:16" x14ac:dyDescent="0.4">
      <c r="A87" t="s">
        <v>121</v>
      </c>
      <c r="B87">
        <v>23331.94</v>
      </c>
      <c r="C87">
        <v>1963</v>
      </c>
      <c r="D87">
        <v>73120</v>
      </c>
      <c r="E87">
        <v>6907</v>
      </c>
      <c r="F87">
        <v>2361</v>
      </c>
      <c r="G87">
        <v>375.9</v>
      </c>
      <c r="H87">
        <v>354.9</v>
      </c>
      <c r="I87">
        <v>289</v>
      </c>
      <c r="J87">
        <v>202</v>
      </c>
      <c r="K87">
        <v>741</v>
      </c>
      <c r="L87">
        <v>6893</v>
      </c>
      <c r="M87">
        <v>233</v>
      </c>
      <c r="N87">
        <v>279</v>
      </c>
      <c r="O87">
        <v>740</v>
      </c>
      <c r="P87">
        <v>872</v>
      </c>
    </row>
    <row r="88" spans="1:16" x14ac:dyDescent="0.4">
      <c r="A88" t="s">
        <v>122</v>
      </c>
      <c r="B88">
        <v>22977.13</v>
      </c>
      <c r="C88">
        <v>1915</v>
      </c>
      <c r="D88">
        <v>72710</v>
      </c>
      <c r="E88">
        <v>6793</v>
      </c>
      <c r="F88">
        <v>2339</v>
      </c>
      <c r="G88">
        <v>366</v>
      </c>
      <c r="H88">
        <v>350.6</v>
      </c>
      <c r="I88">
        <v>269</v>
      </c>
      <c r="J88">
        <v>190</v>
      </c>
      <c r="K88">
        <v>725.1</v>
      </c>
      <c r="L88">
        <v>6803</v>
      </c>
      <c r="M88">
        <v>229</v>
      </c>
      <c r="N88">
        <v>269</v>
      </c>
      <c r="O88">
        <v>728</v>
      </c>
      <c r="P88">
        <v>861</v>
      </c>
    </row>
    <row r="89" spans="1:16" x14ac:dyDescent="0.4">
      <c r="A89" t="s">
        <v>123</v>
      </c>
      <c r="B89">
        <v>23295.48</v>
      </c>
      <c r="C89">
        <v>1942</v>
      </c>
      <c r="D89">
        <v>72590</v>
      </c>
      <c r="E89">
        <v>6696</v>
      </c>
      <c r="F89">
        <v>2420</v>
      </c>
      <c r="G89">
        <v>381</v>
      </c>
      <c r="H89">
        <v>354.5</v>
      </c>
      <c r="I89">
        <v>296</v>
      </c>
      <c r="J89">
        <v>201</v>
      </c>
      <c r="K89">
        <v>648.20000000000005</v>
      </c>
      <c r="L89">
        <v>6949</v>
      </c>
      <c r="M89">
        <v>234</v>
      </c>
      <c r="N89">
        <v>283</v>
      </c>
      <c r="O89">
        <v>755</v>
      </c>
      <c r="P89">
        <v>867</v>
      </c>
    </row>
    <row r="90" spans="1:16" x14ac:dyDescent="0.4">
      <c r="A90" t="s">
        <v>124</v>
      </c>
      <c r="B90">
        <v>23695.23</v>
      </c>
      <c r="C90">
        <v>1980</v>
      </c>
      <c r="D90">
        <v>74380</v>
      </c>
      <c r="E90">
        <v>6535</v>
      </c>
      <c r="F90">
        <v>2445</v>
      </c>
      <c r="G90">
        <v>388.7</v>
      </c>
      <c r="H90">
        <v>357.9</v>
      </c>
      <c r="I90">
        <v>273</v>
      </c>
      <c r="J90">
        <v>206</v>
      </c>
      <c r="K90">
        <v>639</v>
      </c>
      <c r="L90">
        <v>6976</v>
      </c>
      <c r="M90">
        <v>235</v>
      </c>
      <c r="N90">
        <v>281</v>
      </c>
      <c r="O90">
        <v>776</v>
      </c>
      <c r="P90">
        <v>864</v>
      </c>
    </row>
    <row r="91" spans="1:16" x14ac:dyDescent="0.4">
      <c r="A91" t="s">
        <v>125</v>
      </c>
      <c r="B91">
        <v>24105.279999999999</v>
      </c>
      <c r="C91">
        <v>1970</v>
      </c>
      <c r="D91">
        <v>74400</v>
      </c>
      <c r="E91">
        <v>6870</v>
      </c>
      <c r="F91">
        <v>2395</v>
      </c>
      <c r="G91">
        <v>381.9</v>
      </c>
      <c r="H91">
        <v>360.4</v>
      </c>
      <c r="I91">
        <v>269</v>
      </c>
      <c r="J91">
        <v>195</v>
      </c>
      <c r="K91">
        <v>658.7</v>
      </c>
      <c r="L91">
        <v>6984</v>
      </c>
      <c r="M91">
        <v>231</v>
      </c>
      <c r="N91">
        <v>279</v>
      </c>
      <c r="O91">
        <v>764</v>
      </c>
      <c r="P91">
        <v>911</v>
      </c>
    </row>
    <row r="92" spans="1:16" x14ac:dyDescent="0.4">
      <c r="A92" t="s">
        <v>126</v>
      </c>
      <c r="B92">
        <v>24325.23</v>
      </c>
      <c r="C92">
        <v>2014</v>
      </c>
      <c r="D92">
        <v>75480</v>
      </c>
      <c r="E92">
        <v>6722</v>
      </c>
      <c r="F92">
        <v>2461</v>
      </c>
      <c r="G92">
        <v>386.1</v>
      </c>
      <c r="H92">
        <v>363.3</v>
      </c>
      <c r="I92">
        <v>270</v>
      </c>
      <c r="J92">
        <v>195</v>
      </c>
      <c r="K92">
        <v>651.5</v>
      </c>
      <c r="L92">
        <v>7019</v>
      </c>
      <c r="M92">
        <v>232</v>
      </c>
      <c r="N92">
        <v>286</v>
      </c>
      <c r="O92">
        <v>801</v>
      </c>
      <c r="P92">
        <v>911</v>
      </c>
    </row>
    <row r="93" spans="1:16" x14ac:dyDescent="0.4">
      <c r="A93" t="s">
        <v>127</v>
      </c>
      <c r="B93">
        <v>24839.84</v>
      </c>
      <c r="C93">
        <v>2052</v>
      </c>
      <c r="D93">
        <v>78310</v>
      </c>
      <c r="E93">
        <v>7083</v>
      </c>
      <c r="F93">
        <v>2520</v>
      </c>
      <c r="G93">
        <v>386.5</v>
      </c>
      <c r="H93">
        <v>363.5</v>
      </c>
      <c r="I93">
        <v>261</v>
      </c>
      <c r="J93">
        <v>188</v>
      </c>
      <c r="K93">
        <v>663.5</v>
      </c>
      <c r="L93">
        <v>7173</v>
      </c>
      <c r="M93">
        <v>231</v>
      </c>
      <c r="N93">
        <v>281</v>
      </c>
      <c r="O93">
        <v>809</v>
      </c>
      <c r="P93">
        <v>937</v>
      </c>
    </row>
    <row r="94" spans="1:16" x14ac:dyDescent="0.4">
      <c r="A94" t="s">
        <v>128</v>
      </c>
      <c r="B94">
        <v>24905.59</v>
      </c>
      <c r="C94">
        <v>2031</v>
      </c>
      <c r="D94">
        <v>76840</v>
      </c>
      <c r="E94">
        <v>6748</v>
      </c>
      <c r="F94">
        <v>2518</v>
      </c>
      <c r="G94">
        <v>411</v>
      </c>
      <c r="H94">
        <v>372.1</v>
      </c>
      <c r="I94">
        <v>259</v>
      </c>
      <c r="J94">
        <v>203</v>
      </c>
      <c r="K94">
        <v>613.20000000000005</v>
      </c>
      <c r="L94">
        <v>7267</v>
      </c>
      <c r="M94">
        <v>241</v>
      </c>
      <c r="N94">
        <v>296</v>
      </c>
      <c r="O94">
        <v>870</v>
      </c>
      <c r="P94">
        <v>923</v>
      </c>
    </row>
    <row r="95" spans="1:16" x14ac:dyDescent="0.4">
      <c r="A95" t="s">
        <v>129</v>
      </c>
      <c r="B95">
        <v>25349.599999999999</v>
      </c>
      <c r="C95">
        <v>2097</v>
      </c>
      <c r="D95">
        <v>79150</v>
      </c>
      <c r="E95">
        <v>6581</v>
      </c>
      <c r="F95">
        <v>2590</v>
      </c>
      <c r="G95">
        <v>421.2</v>
      </c>
      <c r="H95">
        <v>377.1</v>
      </c>
      <c r="I95">
        <v>267</v>
      </c>
      <c r="J95">
        <v>200</v>
      </c>
      <c r="K95">
        <v>613.6</v>
      </c>
      <c r="L95">
        <v>7503</v>
      </c>
      <c r="M95">
        <v>244</v>
      </c>
      <c r="N95">
        <v>303</v>
      </c>
      <c r="O95">
        <v>897</v>
      </c>
      <c r="P95">
        <v>929</v>
      </c>
    </row>
    <row r="96" spans="1:16" x14ac:dyDescent="0.4">
      <c r="A96" t="s">
        <v>130</v>
      </c>
      <c r="B96">
        <v>25520.880000000001</v>
      </c>
      <c r="C96">
        <v>2070</v>
      </c>
      <c r="D96">
        <v>80620</v>
      </c>
      <c r="E96">
        <v>6679</v>
      </c>
      <c r="F96">
        <v>2576</v>
      </c>
      <c r="G96">
        <v>409</v>
      </c>
      <c r="H96">
        <v>372.1</v>
      </c>
      <c r="I96">
        <v>259</v>
      </c>
      <c r="J96">
        <v>200</v>
      </c>
      <c r="K96">
        <v>604.29999999999995</v>
      </c>
      <c r="L96">
        <v>7435</v>
      </c>
      <c r="M96">
        <v>240</v>
      </c>
      <c r="N96">
        <v>293</v>
      </c>
      <c r="O96">
        <v>881</v>
      </c>
      <c r="P96">
        <v>933</v>
      </c>
    </row>
    <row r="97" spans="1:16" x14ac:dyDescent="0.4">
      <c r="A97" t="s">
        <v>131</v>
      </c>
      <c r="B97">
        <v>25385.87</v>
      </c>
      <c r="C97">
        <v>2037</v>
      </c>
      <c r="D97">
        <v>83430</v>
      </c>
      <c r="E97">
        <v>6667</v>
      </c>
      <c r="F97">
        <v>2508</v>
      </c>
      <c r="G97">
        <v>444.8</v>
      </c>
      <c r="H97">
        <v>364.8</v>
      </c>
      <c r="I97">
        <v>241</v>
      </c>
      <c r="J97">
        <v>197</v>
      </c>
      <c r="K97">
        <v>611.4</v>
      </c>
      <c r="L97">
        <v>7316</v>
      </c>
      <c r="M97">
        <v>234</v>
      </c>
      <c r="N97">
        <v>287</v>
      </c>
      <c r="O97">
        <v>872</v>
      </c>
      <c r="P97">
        <v>934</v>
      </c>
    </row>
    <row r="98" spans="1:16" x14ac:dyDescent="0.4">
      <c r="A98" t="s">
        <v>132</v>
      </c>
      <c r="B98">
        <v>25906.93</v>
      </c>
      <c r="C98">
        <v>2138</v>
      </c>
      <c r="D98">
        <v>85970</v>
      </c>
      <c r="E98">
        <v>6789</v>
      </c>
      <c r="F98">
        <v>2650</v>
      </c>
      <c r="G98">
        <v>469</v>
      </c>
      <c r="H98">
        <v>370.2</v>
      </c>
      <c r="I98">
        <v>253</v>
      </c>
      <c r="J98">
        <v>202</v>
      </c>
      <c r="K98">
        <v>584.9</v>
      </c>
      <c r="L98">
        <v>7474</v>
      </c>
      <c r="M98">
        <v>238</v>
      </c>
      <c r="N98">
        <v>297</v>
      </c>
      <c r="O98">
        <v>901</v>
      </c>
      <c r="P98">
        <v>950</v>
      </c>
    </row>
    <row r="99" spans="1:16" x14ac:dyDescent="0.4">
      <c r="A99" t="s">
        <v>133</v>
      </c>
      <c r="B99">
        <v>26014.62</v>
      </c>
      <c r="C99">
        <v>2134</v>
      </c>
      <c r="D99">
        <v>87440</v>
      </c>
      <c r="E99">
        <v>6700</v>
      </c>
      <c r="F99">
        <v>2654</v>
      </c>
      <c r="G99">
        <v>475.2</v>
      </c>
      <c r="H99">
        <v>373.7</v>
      </c>
      <c r="I99">
        <v>251</v>
      </c>
      <c r="J99">
        <v>205</v>
      </c>
      <c r="K99">
        <v>578.6</v>
      </c>
      <c r="L99">
        <v>7439</v>
      </c>
      <c r="M99">
        <v>234</v>
      </c>
      <c r="N99">
        <v>295</v>
      </c>
      <c r="O99">
        <v>919</v>
      </c>
      <c r="P99">
        <v>945</v>
      </c>
    </row>
    <row r="100" spans="1:16" x14ac:dyDescent="0.4">
      <c r="A100" t="s">
        <v>134</v>
      </c>
      <c r="B100">
        <v>25728.14</v>
      </c>
      <c r="C100">
        <v>2077</v>
      </c>
      <c r="D100">
        <v>85200</v>
      </c>
      <c r="E100">
        <v>6639</v>
      </c>
      <c r="F100">
        <v>2612</v>
      </c>
      <c r="G100">
        <v>481.7</v>
      </c>
      <c r="H100">
        <v>373.4</v>
      </c>
      <c r="I100">
        <v>247</v>
      </c>
      <c r="J100">
        <v>195</v>
      </c>
      <c r="K100">
        <v>578.29999999999995</v>
      </c>
      <c r="L100">
        <v>7319</v>
      </c>
      <c r="M100">
        <v>232</v>
      </c>
      <c r="N100">
        <v>289</v>
      </c>
      <c r="O100">
        <v>918</v>
      </c>
      <c r="P100">
        <v>933</v>
      </c>
    </row>
    <row r="101" spans="1:16" x14ac:dyDescent="0.4">
      <c r="A101" t="s">
        <v>135</v>
      </c>
      <c r="B101">
        <v>25634.34</v>
      </c>
      <c r="C101">
        <v>2102</v>
      </c>
      <c r="D101">
        <v>83250</v>
      </c>
      <c r="E101">
        <v>6577</v>
      </c>
      <c r="F101">
        <v>2585</v>
      </c>
      <c r="G101">
        <v>477</v>
      </c>
      <c r="H101">
        <v>375.2</v>
      </c>
      <c r="I101">
        <v>254</v>
      </c>
      <c r="J101">
        <v>191</v>
      </c>
      <c r="K101">
        <v>613.1</v>
      </c>
      <c r="L101">
        <v>7301</v>
      </c>
      <c r="M101">
        <v>233</v>
      </c>
      <c r="N101">
        <v>286</v>
      </c>
      <c r="O101">
        <v>897</v>
      </c>
      <c r="P101">
        <v>900</v>
      </c>
    </row>
    <row r="102" spans="1:16" x14ac:dyDescent="0.4">
      <c r="A102" t="s">
        <v>136</v>
      </c>
      <c r="B102">
        <v>25527.37</v>
      </c>
      <c r="C102">
        <v>2120</v>
      </c>
      <c r="D102">
        <v>81130</v>
      </c>
      <c r="E102">
        <v>6749</v>
      </c>
      <c r="F102">
        <v>2605</v>
      </c>
      <c r="G102">
        <v>485.8</v>
      </c>
      <c r="H102">
        <v>374.6</v>
      </c>
      <c r="I102">
        <v>244</v>
      </c>
      <c r="J102">
        <v>193</v>
      </c>
      <c r="K102">
        <v>611</v>
      </c>
      <c r="L102">
        <v>7352</v>
      </c>
      <c r="M102">
        <v>233</v>
      </c>
      <c r="N102">
        <v>289</v>
      </c>
      <c r="O102">
        <v>915</v>
      </c>
      <c r="P102">
        <v>922</v>
      </c>
    </row>
    <row r="103" spans="1:16" x14ac:dyDescent="0.4">
      <c r="A103" t="s">
        <v>137</v>
      </c>
      <c r="B103">
        <v>26165.59</v>
      </c>
      <c r="C103">
        <v>2159</v>
      </c>
      <c r="D103">
        <v>83000</v>
      </c>
      <c r="E103">
        <v>6835</v>
      </c>
      <c r="F103">
        <v>2669</v>
      </c>
      <c r="G103">
        <v>503.2</v>
      </c>
      <c r="H103">
        <v>376.9</v>
      </c>
      <c r="I103">
        <v>240</v>
      </c>
      <c r="J103">
        <v>196</v>
      </c>
      <c r="K103">
        <v>629.6</v>
      </c>
      <c r="L103">
        <v>7431</v>
      </c>
      <c r="M103">
        <v>235</v>
      </c>
      <c r="N103">
        <v>290</v>
      </c>
      <c r="O103">
        <v>956</v>
      </c>
      <c r="P103">
        <v>945</v>
      </c>
    </row>
    <row r="104" spans="1:16" x14ac:dyDescent="0.4">
      <c r="A104" t="s">
        <v>138</v>
      </c>
      <c r="B104">
        <v>26296.86</v>
      </c>
      <c r="C104">
        <v>2280</v>
      </c>
      <c r="D104">
        <v>83680</v>
      </c>
      <c r="E104">
        <v>6870</v>
      </c>
      <c r="F104">
        <v>2762</v>
      </c>
      <c r="G104">
        <v>538.20000000000005</v>
      </c>
      <c r="H104">
        <v>378.4</v>
      </c>
      <c r="I104">
        <v>236</v>
      </c>
      <c r="J104">
        <v>203</v>
      </c>
      <c r="K104">
        <v>622.1</v>
      </c>
      <c r="L104">
        <v>7350</v>
      </c>
      <c r="M104">
        <v>235</v>
      </c>
      <c r="N104">
        <v>288</v>
      </c>
      <c r="O104">
        <v>979</v>
      </c>
      <c r="P104">
        <v>953</v>
      </c>
    </row>
    <row r="105" spans="1:16" x14ac:dyDescent="0.4">
      <c r="A105" s="6" t="s">
        <v>139</v>
      </c>
      <c r="B105" s="6">
        <v>26537.31</v>
      </c>
      <c r="C105">
        <v>2284</v>
      </c>
      <c r="D105">
        <v>83590</v>
      </c>
      <c r="E105">
        <v>7089</v>
      </c>
      <c r="F105">
        <v>2763</v>
      </c>
      <c r="G105">
        <v>527.6</v>
      </c>
      <c r="H105">
        <v>378.9</v>
      </c>
      <c r="I105">
        <v>228</v>
      </c>
      <c r="J105">
        <v>197</v>
      </c>
      <c r="K105">
        <v>649.5</v>
      </c>
      <c r="L105">
        <v>7301</v>
      </c>
      <c r="M105">
        <v>232</v>
      </c>
      <c r="N105">
        <v>286</v>
      </c>
      <c r="O105">
        <v>984</v>
      </c>
      <c r="P105">
        <v>944</v>
      </c>
    </row>
    <row r="106" spans="1:16" x14ac:dyDescent="0.4">
      <c r="A106" t="s">
        <v>140</v>
      </c>
      <c r="B106">
        <v>26644.71</v>
      </c>
      <c r="C106">
        <v>2301</v>
      </c>
      <c r="D106">
        <v>84130</v>
      </c>
      <c r="E106">
        <v>7250</v>
      </c>
      <c r="F106">
        <v>2776</v>
      </c>
      <c r="G106">
        <v>517.20000000000005</v>
      </c>
      <c r="H106">
        <v>377.5</v>
      </c>
      <c r="I106">
        <v>247</v>
      </c>
      <c r="J106">
        <v>196</v>
      </c>
      <c r="K106">
        <v>648.20000000000005</v>
      </c>
      <c r="L106">
        <v>7252</v>
      </c>
      <c r="M106">
        <v>234</v>
      </c>
      <c r="N106">
        <v>283</v>
      </c>
      <c r="O106">
        <v>998</v>
      </c>
      <c r="P106">
        <v>950</v>
      </c>
    </row>
    <row r="107" spans="1:16" x14ac:dyDescent="0.4">
      <c r="A107" t="s">
        <v>141</v>
      </c>
      <c r="B107">
        <v>26433.62</v>
      </c>
      <c r="C107">
        <v>2276</v>
      </c>
      <c r="D107">
        <v>85940</v>
      </c>
      <c r="E107">
        <v>7272</v>
      </c>
      <c r="F107">
        <v>2728</v>
      </c>
      <c r="G107">
        <v>492.5</v>
      </c>
      <c r="H107">
        <v>358.5</v>
      </c>
      <c r="I107">
        <v>232</v>
      </c>
      <c r="J107">
        <v>188</v>
      </c>
      <c r="K107">
        <v>657</v>
      </c>
      <c r="L107">
        <v>6999</v>
      </c>
      <c r="M107">
        <v>229</v>
      </c>
      <c r="N107">
        <v>272</v>
      </c>
      <c r="O107">
        <v>956</v>
      </c>
      <c r="P107">
        <v>928</v>
      </c>
    </row>
    <row r="108" spans="1:16" x14ac:dyDescent="0.4">
      <c r="A108" t="s">
        <v>142</v>
      </c>
      <c r="B108">
        <v>26787.54</v>
      </c>
      <c r="C108">
        <v>2315</v>
      </c>
      <c r="D108">
        <v>87560</v>
      </c>
      <c r="E108">
        <v>7300</v>
      </c>
      <c r="F108">
        <v>2793</v>
      </c>
      <c r="G108">
        <v>504</v>
      </c>
      <c r="H108">
        <v>359.7</v>
      </c>
      <c r="I108">
        <v>230</v>
      </c>
      <c r="J108">
        <v>193</v>
      </c>
      <c r="K108">
        <v>651.1</v>
      </c>
      <c r="L108">
        <v>7018</v>
      </c>
      <c r="M108">
        <v>231</v>
      </c>
      <c r="N108">
        <v>274</v>
      </c>
      <c r="O108">
        <v>979</v>
      </c>
      <c r="P108">
        <v>961</v>
      </c>
    </row>
    <row r="109" spans="1:16" x14ac:dyDescent="0.4">
      <c r="A109" t="s">
        <v>143</v>
      </c>
      <c r="B109">
        <v>26800.98</v>
      </c>
      <c r="C109">
        <v>2369</v>
      </c>
      <c r="D109">
        <v>87190</v>
      </c>
      <c r="E109">
        <v>7255</v>
      </c>
      <c r="F109">
        <v>2822</v>
      </c>
      <c r="G109">
        <v>513.1</v>
      </c>
      <c r="H109">
        <v>360.9</v>
      </c>
      <c r="I109">
        <v>247</v>
      </c>
      <c r="J109">
        <v>193</v>
      </c>
      <c r="K109">
        <v>646.29999999999995</v>
      </c>
      <c r="L109">
        <v>7079</v>
      </c>
      <c r="M109">
        <v>233</v>
      </c>
      <c r="N109">
        <v>278</v>
      </c>
      <c r="O109">
        <v>997</v>
      </c>
      <c r="P109">
        <v>985</v>
      </c>
    </row>
    <row r="110" spans="1:16" x14ac:dyDescent="0.4">
      <c r="A110" t="s">
        <v>144</v>
      </c>
      <c r="B110">
        <v>26809.37</v>
      </c>
      <c r="C110">
        <v>2425</v>
      </c>
      <c r="D110">
        <v>87670</v>
      </c>
      <c r="E110">
        <v>7381</v>
      </c>
      <c r="F110">
        <v>2952</v>
      </c>
      <c r="G110">
        <v>527.79999999999995</v>
      </c>
      <c r="H110">
        <v>360</v>
      </c>
      <c r="I110">
        <v>239</v>
      </c>
      <c r="J110">
        <v>194</v>
      </c>
      <c r="K110">
        <v>645.29999999999995</v>
      </c>
      <c r="L110">
        <v>7164</v>
      </c>
      <c r="M110">
        <v>234</v>
      </c>
      <c r="N110">
        <v>285</v>
      </c>
      <c r="O110">
        <v>1002</v>
      </c>
      <c r="P110">
        <v>981</v>
      </c>
    </row>
    <row r="111" spans="1:16" x14ac:dyDescent="0.4">
      <c r="A111" t="s">
        <v>145</v>
      </c>
      <c r="B111">
        <v>26751.24</v>
      </c>
      <c r="C111">
        <v>2421</v>
      </c>
      <c r="D111">
        <v>86420</v>
      </c>
      <c r="E111">
        <v>7260</v>
      </c>
      <c r="F111">
        <v>2995</v>
      </c>
      <c r="G111">
        <v>541.5</v>
      </c>
      <c r="H111">
        <v>358.5</v>
      </c>
      <c r="I111">
        <v>254</v>
      </c>
      <c r="J111">
        <v>195</v>
      </c>
      <c r="K111">
        <v>628.5</v>
      </c>
      <c r="L111">
        <v>7181</v>
      </c>
      <c r="M111">
        <v>236</v>
      </c>
      <c r="N111">
        <v>281</v>
      </c>
      <c r="O111">
        <v>1044</v>
      </c>
      <c r="P111">
        <v>997</v>
      </c>
    </row>
    <row r="112" spans="1:16" x14ac:dyDescent="0.4">
      <c r="A112" t="s">
        <v>146</v>
      </c>
      <c r="B112">
        <v>26547.439999999999</v>
      </c>
      <c r="C112">
        <v>2395</v>
      </c>
      <c r="D112">
        <v>85270</v>
      </c>
      <c r="E112">
        <v>7123</v>
      </c>
      <c r="F112">
        <v>2948</v>
      </c>
      <c r="G112">
        <v>532.6</v>
      </c>
      <c r="H112">
        <v>359.4</v>
      </c>
      <c r="I112">
        <v>243</v>
      </c>
      <c r="J112">
        <v>191</v>
      </c>
      <c r="K112">
        <v>612.79999999999995</v>
      </c>
      <c r="L112">
        <v>7204</v>
      </c>
      <c r="M112">
        <v>234</v>
      </c>
      <c r="N112">
        <v>275</v>
      </c>
      <c r="O112">
        <v>1032</v>
      </c>
      <c r="P112">
        <v>1000</v>
      </c>
    </row>
    <row r="113" spans="1:16" x14ac:dyDescent="0.4">
      <c r="A113" t="s">
        <v>147</v>
      </c>
      <c r="B113">
        <v>26467.08</v>
      </c>
      <c r="C113">
        <v>2400</v>
      </c>
      <c r="D113">
        <v>85400</v>
      </c>
      <c r="E113">
        <v>7094</v>
      </c>
      <c r="F113">
        <v>2960</v>
      </c>
      <c r="G113">
        <v>537.70000000000005</v>
      </c>
      <c r="H113">
        <v>354.4</v>
      </c>
      <c r="I113">
        <v>237</v>
      </c>
      <c r="J113">
        <v>189</v>
      </c>
      <c r="K113">
        <v>627.29999999999995</v>
      </c>
      <c r="L113">
        <v>7199</v>
      </c>
      <c r="M113">
        <v>233</v>
      </c>
      <c r="N113">
        <v>276</v>
      </c>
      <c r="O113">
        <v>1046</v>
      </c>
      <c r="P113">
        <v>1050</v>
      </c>
    </row>
    <row r="114" spans="1:16" x14ac:dyDescent="0.4">
      <c r="A114" t="s">
        <v>148</v>
      </c>
      <c r="B114">
        <v>26817.94</v>
      </c>
      <c r="C114">
        <v>2445</v>
      </c>
      <c r="D114">
        <v>86010</v>
      </c>
      <c r="E114">
        <v>7489</v>
      </c>
      <c r="F114">
        <v>3050</v>
      </c>
      <c r="G114">
        <v>574.1</v>
      </c>
      <c r="H114">
        <v>352.8</v>
      </c>
      <c r="I114">
        <v>230</v>
      </c>
      <c r="J114">
        <v>195</v>
      </c>
      <c r="K114">
        <v>612.70000000000005</v>
      </c>
      <c r="L114">
        <v>7349</v>
      </c>
      <c r="M114">
        <v>237</v>
      </c>
      <c r="N114">
        <v>275</v>
      </c>
      <c r="O114">
        <v>1077</v>
      </c>
      <c r="P114">
        <v>1070</v>
      </c>
    </row>
    <row r="115" spans="1:16" x14ac:dyDescent="0.4">
      <c r="A115" t="s">
        <v>149</v>
      </c>
      <c r="B115">
        <v>26756.240000000002</v>
      </c>
      <c r="C115">
        <v>2394</v>
      </c>
      <c r="D115">
        <v>85140</v>
      </c>
      <c r="E115">
        <v>8306</v>
      </c>
      <c r="F115">
        <v>2992</v>
      </c>
      <c r="G115">
        <v>561.29999999999995</v>
      </c>
      <c r="H115">
        <v>354.2</v>
      </c>
      <c r="I115">
        <v>228</v>
      </c>
      <c r="J115">
        <v>198</v>
      </c>
      <c r="K115">
        <v>625.5</v>
      </c>
      <c r="L115">
        <v>7480</v>
      </c>
      <c r="M115">
        <v>234</v>
      </c>
      <c r="N115">
        <v>272</v>
      </c>
      <c r="O115">
        <v>1071</v>
      </c>
      <c r="P115">
        <v>1014</v>
      </c>
    </row>
    <row r="116" spans="1:16" x14ac:dyDescent="0.4">
      <c r="A116" t="s">
        <v>150</v>
      </c>
      <c r="B116">
        <v>26652.52</v>
      </c>
      <c r="C116">
        <v>2339</v>
      </c>
      <c r="D116">
        <v>84030</v>
      </c>
      <c r="E116">
        <v>7913</v>
      </c>
      <c r="F116">
        <v>2966</v>
      </c>
      <c r="G116">
        <v>554.1</v>
      </c>
      <c r="H116">
        <v>352.5</v>
      </c>
      <c r="I116">
        <v>227</v>
      </c>
      <c r="J116">
        <v>194</v>
      </c>
      <c r="K116">
        <v>629.79999999999995</v>
      </c>
      <c r="L116">
        <v>7820</v>
      </c>
      <c r="M116">
        <v>235</v>
      </c>
      <c r="N116">
        <v>276</v>
      </c>
      <c r="O116">
        <v>1065</v>
      </c>
      <c r="P116">
        <v>1012</v>
      </c>
    </row>
    <row r="117" spans="1:16" x14ac:dyDescent="0.4">
      <c r="A117" t="s">
        <v>151</v>
      </c>
      <c r="B117">
        <v>26732.44</v>
      </c>
      <c r="C117">
        <v>2347</v>
      </c>
      <c r="D117">
        <v>84300</v>
      </c>
      <c r="E117">
        <v>8088</v>
      </c>
      <c r="F117">
        <v>3050</v>
      </c>
      <c r="G117">
        <v>559.29999999999995</v>
      </c>
      <c r="H117">
        <v>356.8</v>
      </c>
      <c r="I117">
        <v>234</v>
      </c>
      <c r="J117">
        <v>201</v>
      </c>
      <c r="K117">
        <v>620.9</v>
      </c>
      <c r="L117">
        <v>7952</v>
      </c>
      <c r="M117">
        <v>237</v>
      </c>
      <c r="N117">
        <v>277</v>
      </c>
      <c r="O117">
        <v>1055</v>
      </c>
      <c r="P117">
        <v>1043</v>
      </c>
    </row>
    <row r="118" spans="1:16" x14ac:dyDescent="0.4">
      <c r="A118" t="s">
        <v>152</v>
      </c>
      <c r="B118">
        <v>26687.84</v>
      </c>
      <c r="C118">
        <v>2290</v>
      </c>
      <c r="D118">
        <v>84380</v>
      </c>
      <c r="E118">
        <v>7999</v>
      </c>
      <c r="F118">
        <v>3025</v>
      </c>
      <c r="G118">
        <v>566.79999999999995</v>
      </c>
      <c r="H118">
        <v>358.7</v>
      </c>
      <c r="I118">
        <v>230</v>
      </c>
      <c r="J118">
        <v>208</v>
      </c>
      <c r="K118">
        <v>613.4</v>
      </c>
      <c r="L118">
        <v>7905</v>
      </c>
      <c r="M118">
        <v>236</v>
      </c>
      <c r="N118">
        <v>272</v>
      </c>
      <c r="O118">
        <v>1022</v>
      </c>
      <c r="P118">
        <v>1057</v>
      </c>
    </row>
    <row r="119" spans="1:16" x14ac:dyDescent="0.4">
      <c r="A119" t="s">
        <v>153</v>
      </c>
      <c r="B119">
        <v>26757.4</v>
      </c>
      <c r="C119">
        <v>2317</v>
      </c>
      <c r="D119">
        <v>84930</v>
      </c>
      <c r="E119">
        <v>8030</v>
      </c>
      <c r="F119">
        <v>3060</v>
      </c>
      <c r="G119">
        <v>584.9</v>
      </c>
      <c r="H119">
        <v>364</v>
      </c>
      <c r="I119">
        <v>221</v>
      </c>
      <c r="J119">
        <v>223</v>
      </c>
      <c r="K119">
        <v>606.79999999999995</v>
      </c>
      <c r="L119">
        <v>7980</v>
      </c>
      <c r="M119">
        <v>237</v>
      </c>
      <c r="N119">
        <v>273</v>
      </c>
      <c r="O119">
        <v>1054</v>
      </c>
      <c r="P119">
        <v>1029</v>
      </c>
    </row>
    <row r="120" spans="1:16" x14ac:dyDescent="0.4">
      <c r="A120" t="s">
        <v>154</v>
      </c>
      <c r="B120">
        <v>26806.67</v>
      </c>
      <c r="C120">
        <v>2360</v>
      </c>
      <c r="D120">
        <v>84300</v>
      </c>
      <c r="E120">
        <v>8350</v>
      </c>
      <c r="F120">
        <v>3145</v>
      </c>
      <c r="G120">
        <v>574.20000000000005</v>
      </c>
      <c r="H120">
        <v>366.7</v>
      </c>
      <c r="I120">
        <v>204</v>
      </c>
      <c r="J120">
        <v>210</v>
      </c>
      <c r="K120">
        <v>615</v>
      </c>
      <c r="L120">
        <v>8000</v>
      </c>
      <c r="M120">
        <v>235</v>
      </c>
      <c r="N120">
        <v>271</v>
      </c>
      <c r="O120">
        <v>1028</v>
      </c>
      <c r="P120">
        <v>1100</v>
      </c>
    </row>
    <row r="121" spans="1:16" x14ac:dyDescent="0.4">
      <c r="A121" t="s">
        <v>155</v>
      </c>
      <c r="B121">
        <v>26763.39</v>
      </c>
      <c r="C121">
        <v>2351</v>
      </c>
      <c r="D121">
        <v>84560</v>
      </c>
      <c r="E121">
        <v>8354</v>
      </c>
      <c r="F121">
        <v>3185</v>
      </c>
      <c r="G121">
        <v>582.6</v>
      </c>
      <c r="H121">
        <v>370.8</v>
      </c>
      <c r="I121">
        <v>210</v>
      </c>
      <c r="J121">
        <v>218</v>
      </c>
      <c r="K121">
        <v>610.5</v>
      </c>
      <c r="L121">
        <v>7911</v>
      </c>
      <c r="M121">
        <v>235</v>
      </c>
      <c r="N121">
        <v>274</v>
      </c>
      <c r="O121">
        <v>1045</v>
      </c>
      <c r="P121">
        <v>1072</v>
      </c>
    </row>
    <row r="122" spans="1:16" x14ac:dyDescent="0.4">
      <c r="A122" t="s">
        <v>156</v>
      </c>
      <c r="B122">
        <v>26714.42</v>
      </c>
      <c r="C122">
        <v>2345</v>
      </c>
      <c r="D122">
        <v>83930</v>
      </c>
      <c r="E122">
        <v>8489</v>
      </c>
      <c r="F122">
        <v>3130</v>
      </c>
      <c r="G122">
        <v>562.6</v>
      </c>
      <c r="H122">
        <v>367.1</v>
      </c>
      <c r="I122">
        <v>199</v>
      </c>
      <c r="J122">
        <v>216</v>
      </c>
      <c r="K122">
        <v>610.5</v>
      </c>
      <c r="L122">
        <v>7850</v>
      </c>
      <c r="M122">
        <v>234</v>
      </c>
      <c r="N122">
        <v>272</v>
      </c>
      <c r="O122">
        <v>1061</v>
      </c>
      <c r="P122">
        <v>1066</v>
      </c>
    </row>
    <row r="123" spans="1:16" x14ac:dyDescent="0.4">
      <c r="A123" t="s">
        <v>157</v>
      </c>
      <c r="B123">
        <v>26436.39</v>
      </c>
      <c r="C123">
        <v>2253</v>
      </c>
      <c r="D123">
        <v>84420</v>
      </c>
      <c r="E123">
        <v>8287</v>
      </c>
      <c r="F123">
        <v>3005</v>
      </c>
      <c r="G123">
        <v>558.70000000000005</v>
      </c>
      <c r="H123">
        <v>357.2</v>
      </c>
      <c r="I123">
        <v>185</v>
      </c>
      <c r="J123">
        <v>213</v>
      </c>
      <c r="K123">
        <v>600.5</v>
      </c>
      <c r="L123">
        <v>7777</v>
      </c>
      <c r="M123">
        <v>229</v>
      </c>
      <c r="N123">
        <v>269</v>
      </c>
      <c r="O123">
        <v>1023</v>
      </c>
      <c r="P123">
        <v>1028</v>
      </c>
    </row>
    <row r="124" spans="1:16" x14ac:dyDescent="0.4">
      <c r="A124" t="s">
        <v>158</v>
      </c>
      <c r="B124">
        <v>26524.79</v>
      </c>
      <c r="C124">
        <v>2218</v>
      </c>
      <c r="D124">
        <v>84320</v>
      </c>
      <c r="E124">
        <v>8075</v>
      </c>
      <c r="F124">
        <v>2936</v>
      </c>
      <c r="G124">
        <v>541.29999999999995</v>
      </c>
      <c r="H124">
        <v>356.8</v>
      </c>
      <c r="I124">
        <v>194</v>
      </c>
      <c r="J124">
        <v>206</v>
      </c>
      <c r="K124">
        <v>613.20000000000005</v>
      </c>
      <c r="L124">
        <v>7720</v>
      </c>
      <c r="M124">
        <v>227</v>
      </c>
      <c r="N124">
        <v>266</v>
      </c>
      <c r="O124">
        <v>993</v>
      </c>
      <c r="P124">
        <v>1052</v>
      </c>
    </row>
    <row r="125" spans="1:16" x14ac:dyDescent="0.4">
      <c r="A125" t="s">
        <v>159</v>
      </c>
      <c r="B125">
        <v>26668.35</v>
      </c>
      <c r="C125">
        <v>2246</v>
      </c>
      <c r="D125">
        <v>85920</v>
      </c>
      <c r="E125">
        <v>7942</v>
      </c>
      <c r="F125">
        <v>2962</v>
      </c>
      <c r="G125">
        <v>551.29999999999995</v>
      </c>
      <c r="H125">
        <v>360.8</v>
      </c>
      <c r="I125">
        <v>198</v>
      </c>
      <c r="J125">
        <v>208</v>
      </c>
      <c r="K125">
        <v>608.9</v>
      </c>
      <c r="L125">
        <v>7743</v>
      </c>
      <c r="M125">
        <v>229</v>
      </c>
      <c r="N125">
        <v>271</v>
      </c>
      <c r="O125">
        <v>1003</v>
      </c>
      <c r="P125">
        <v>1039</v>
      </c>
    </row>
    <row r="126" spans="1:16" x14ac:dyDescent="0.4">
      <c r="A126" t="s">
        <v>160</v>
      </c>
      <c r="B126">
        <v>26656.61</v>
      </c>
      <c r="C126">
        <v>2392</v>
      </c>
      <c r="D126">
        <v>86320</v>
      </c>
      <c r="E126">
        <v>7692</v>
      </c>
      <c r="F126">
        <v>3150</v>
      </c>
      <c r="G126">
        <v>555.20000000000005</v>
      </c>
      <c r="H126">
        <v>363</v>
      </c>
      <c r="I126">
        <v>200</v>
      </c>
      <c r="J126">
        <v>211</v>
      </c>
      <c r="K126">
        <v>609.4</v>
      </c>
      <c r="L126">
        <v>7789</v>
      </c>
      <c r="M126">
        <v>231</v>
      </c>
      <c r="N126">
        <v>272</v>
      </c>
      <c r="O126">
        <v>1022</v>
      </c>
      <c r="P126">
        <v>1053</v>
      </c>
    </row>
    <row r="127" spans="1:16" x14ac:dyDescent="0.4">
      <c r="A127" t="s">
        <v>161</v>
      </c>
      <c r="B127">
        <v>26854.03</v>
      </c>
      <c r="C127">
        <v>2351</v>
      </c>
      <c r="D127">
        <v>86900</v>
      </c>
      <c r="E127">
        <v>7706</v>
      </c>
      <c r="F127">
        <v>3080</v>
      </c>
      <c r="G127">
        <v>551.79999999999995</v>
      </c>
      <c r="H127">
        <v>365.9</v>
      </c>
      <c r="I127">
        <v>191</v>
      </c>
      <c r="J127">
        <v>206</v>
      </c>
      <c r="K127">
        <v>618</v>
      </c>
      <c r="L127">
        <v>7898</v>
      </c>
      <c r="M127">
        <v>231</v>
      </c>
      <c r="N127">
        <v>271</v>
      </c>
      <c r="O127">
        <v>1010</v>
      </c>
      <c r="P127">
        <v>1065</v>
      </c>
    </row>
    <row r="128" spans="1:16" x14ac:dyDescent="0.4">
      <c r="A128" t="s">
        <v>162</v>
      </c>
      <c r="B128">
        <v>27568.15</v>
      </c>
      <c r="C128">
        <v>2383</v>
      </c>
      <c r="D128">
        <v>90810</v>
      </c>
      <c r="E128">
        <v>8055</v>
      </c>
      <c r="F128">
        <v>3145</v>
      </c>
      <c r="G128">
        <v>569.1</v>
      </c>
      <c r="H128">
        <v>368.4</v>
      </c>
      <c r="I128">
        <v>200</v>
      </c>
      <c r="J128">
        <v>214</v>
      </c>
      <c r="K128">
        <v>625</v>
      </c>
      <c r="L128">
        <v>8014</v>
      </c>
      <c r="M128">
        <v>233</v>
      </c>
      <c r="N128">
        <v>271</v>
      </c>
      <c r="O128">
        <v>1021</v>
      </c>
      <c r="P128">
        <v>1081</v>
      </c>
    </row>
    <row r="129" spans="1:16" x14ac:dyDescent="0.4">
      <c r="A129" t="s">
        <v>163</v>
      </c>
      <c r="B129">
        <v>27444.17</v>
      </c>
      <c r="C129">
        <v>2402</v>
      </c>
      <c r="D129">
        <v>92470</v>
      </c>
      <c r="E129">
        <v>8058</v>
      </c>
      <c r="F129">
        <v>3150</v>
      </c>
      <c r="G129">
        <v>560</v>
      </c>
      <c r="H129">
        <v>370.4</v>
      </c>
      <c r="I129">
        <v>200</v>
      </c>
      <c r="J129">
        <v>217</v>
      </c>
      <c r="K129">
        <v>624.4</v>
      </c>
      <c r="L129">
        <v>7957</v>
      </c>
      <c r="M129">
        <v>230</v>
      </c>
      <c r="N129">
        <v>272</v>
      </c>
      <c r="O129">
        <v>988</v>
      </c>
      <c r="P129">
        <v>1079</v>
      </c>
    </row>
    <row r="130" spans="1:16" x14ac:dyDescent="0.4">
      <c r="A130" t="s">
        <v>164</v>
      </c>
      <c r="B130">
        <v>27258.38</v>
      </c>
      <c r="C130">
        <v>2401</v>
      </c>
      <c r="D130">
        <v>91050</v>
      </c>
      <c r="E130">
        <v>8008</v>
      </c>
      <c r="F130">
        <v>3125</v>
      </c>
      <c r="G130">
        <v>553</v>
      </c>
      <c r="H130">
        <v>368</v>
      </c>
      <c r="I130">
        <v>204</v>
      </c>
      <c r="J130">
        <v>211</v>
      </c>
      <c r="K130">
        <v>636.79999999999995</v>
      </c>
      <c r="L130">
        <v>7928</v>
      </c>
      <c r="M130">
        <v>229</v>
      </c>
      <c r="N130">
        <v>275</v>
      </c>
      <c r="O130">
        <v>977</v>
      </c>
      <c r="P130">
        <v>1080</v>
      </c>
    </row>
    <row r="131" spans="1:16" x14ac:dyDescent="0.4">
      <c r="A131" t="s">
        <v>165</v>
      </c>
      <c r="B131">
        <v>27158.63</v>
      </c>
      <c r="C131">
        <v>2422</v>
      </c>
      <c r="D131">
        <v>89170</v>
      </c>
      <c r="E131">
        <v>8020</v>
      </c>
      <c r="F131">
        <v>3150</v>
      </c>
      <c r="G131">
        <v>538.6</v>
      </c>
      <c r="H131">
        <v>369.3</v>
      </c>
      <c r="I131">
        <v>202</v>
      </c>
      <c r="J131">
        <v>214</v>
      </c>
      <c r="K131">
        <v>659.1</v>
      </c>
      <c r="L131">
        <v>7812</v>
      </c>
      <c r="M131">
        <v>229</v>
      </c>
      <c r="N131">
        <v>281</v>
      </c>
      <c r="O131">
        <v>976</v>
      </c>
      <c r="P131">
        <v>1100</v>
      </c>
    </row>
    <row r="132" spans="1:16" x14ac:dyDescent="0.4">
      <c r="A132" t="s">
        <v>166</v>
      </c>
      <c r="B132">
        <v>27055.94</v>
      </c>
      <c r="C132">
        <v>2522</v>
      </c>
      <c r="D132">
        <v>86960</v>
      </c>
      <c r="E132">
        <v>8120</v>
      </c>
      <c r="F132">
        <v>3245</v>
      </c>
      <c r="G132">
        <v>554.29999999999995</v>
      </c>
      <c r="H132">
        <v>384.2</v>
      </c>
      <c r="I132">
        <v>216</v>
      </c>
      <c r="J132">
        <v>223</v>
      </c>
      <c r="K132">
        <v>690</v>
      </c>
      <c r="L132">
        <v>7818</v>
      </c>
      <c r="M132">
        <v>234</v>
      </c>
      <c r="N132">
        <v>295</v>
      </c>
      <c r="O132">
        <v>1014</v>
      </c>
      <c r="P132">
        <v>1069</v>
      </c>
    </row>
    <row r="133" spans="1:16" x14ac:dyDescent="0.4">
      <c r="A133" t="s">
        <v>167</v>
      </c>
      <c r="B133">
        <v>27490.13</v>
      </c>
      <c r="C133">
        <v>2579</v>
      </c>
      <c r="D133">
        <v>88350</v>
      </c>
      <c r="E133">
        <v>7993</v>
      </c>
      <c r="F133">
        <v>3280</v>
      </c>
      <c r="G133">
        <v>553</v>
      </c>
      <c r="H133">
        <v>401.5</v>
      </c>
      <c r="I133">
        <v>217</v>
      </c>
      <c r="J133">
        <v>232</v>
      </c>
      <c r="K133">
        <v>679.6</v>
      </c>
      <c r="L133">
        <v>7818</v>
      </c>
      <c r="M133">
        <v>244</v>
      </c>
      <c r="N133">
        <v>297</v>
      </c>
      <c r="O133">
        <v>1093</v>
      </c>
      <c r="P133">
        <v>1086</v>
      </c>
    </row>
    <row r="134" spans="1:16" x14ac:dyDescent="0.4">
      <c r="A134" t="s">
        <v>168</v>
      </c>
      <c r="B134">
        <v>28139.03</v>
      </c>
      <c r="C134">
        <v>2567</v>
      </c>
      <c r="D134">
        <v>91730</v>
      </c>
      <c r="E134">
        <v>7988</v>
      </c>
      <c r="F134">
        <v>3255</v>
      </c>
      <c r="G134">
        <v>544.1</v>
      </c>
      <c r="H134">
        <v>405.6</v>
      </c>
      <c r="I134">
        <v>213</v>
      </c>
      <c r="J134">
        <v>230</v>
      </c>
      <c r="K134">
        <v>694.9</v>
      </c>
      <c r="L134">
        <v>7939</v>
      </c>
      <c r="M134">
        <v>243</v>
      </c>
      <c r="N134">
        <v>301</v>
      </c>
      <c r="O134">
        <v>1094</v>
      </c>
      <c r="P134">
        <v>1149</v>
      </c>
    </row>
    <row r="135" spans="1:16" x14ac:dyDescent="0.4">
      <c r="A135" t="s">
        <v>169</v>
      </c>
      <c r="B135">
        <v>28164.34</v>
      </c>
      <c r="C135">
        <v>2582</v>
      </c>
      <c r="D135">
        <v>91110</v>
      </c>
      <c r="E135">
        <v>8097</v>
      </c>
      <c r="F135">
        <v>3225</v>
      </c>
      <c r="G135">
        <v>546</v>
      </c>
      <c r="H135">
        <v>416.8</v>
      </c>
      <c r="I135">
        <v>209</v>
      </c>
      <c r="J135">
        <v>232</v>
      </c>
      <c r="K135">
        <v>692.3</v>
      </c>
      <c r="L135">
        <v>7892</v>
      </c>
      <c r="M135">
        <v>246</v>
      </c>
      <c r="N135">
        <v>328</v>
      </c>
      <c r="O135">
        <v>1086</v>
      </c>
      <c r="P135">
        <v>1209</v>
      </c>
    </row>
    <row r="136" spans="1:16" x14ac:dyDescent="0.4">
      <c r="A136" t="s">
        <v>170</v>
      </c>
      <c r="B136">
        <v>28456.59</v>
      </c>
      <c r="C136">
        <v>2707</v>
      </c>
      <c r="D136">
        <v>92130</v>
      </c>
      <c r="E136">
        <v>8325</v>
      </c>
      <c r="F136">
        <v>3285</v>
      </c>
      <c r="G136">
        <v>533.79999999999995</v>
      </c>
      <c r="H136">
        <v>431.3</v>
      </c>
      <c r="I136">
        <v>205</v>
      </c>
      <c r="J136">
        <v>229</v>
      </c>
      <c r="K136">
        <v>697.9</v>
      </c>
      <c r="L136">
        <v>7846</v>
      </c>
      <c r="M136">
        <v>250</v>
      </c>
      <c r="N136">
        <v>320</v>
      </c>
      <c r="O136">
        <v>1086</v>
      </c>
      <c r="P136">
        <v>1266</v>
      </c>
    </row>
    <row r="137" spans="1:16" x14ac:dyDescent="0.4">
      <c r="A137" t="s">
        <v>171</v>
      </c>
      <c r="B137">
        <v>28698.26</v>
      </c>
      <c r="C137">
        <v>2640</v>
      </c>
      <c r="D137">
        <v>93660</v>
      </c>
      <c r="E137">
        <v>8569</v>
      </c>
      <c r="F137">
        <v>3190</v>
      </c>
      <c r="G137">
        <v>538.79999999999995</v>
      </c>
      <c r="H137">
        <v>426.8</v>
      </c>
      <c r="I137">
        <v>211</v>
      </c>
      <c r="J137">
        <v>230</v>
      </c>
      <c r="K137">
        <v>706.9</v>
      </c>
      <c r="L137">
        <v>7863</v>
      </c>
      <c r="M137">
        <v>250</v>
      </c>
      <c r="N137">
        <v>326</v>
      </c>
      <c r="O137">
        <v>1035</v>
      </c>
      <c r="P137">
        <v>1234</v>
      </c>
    </row>
    <row r="138" spans="1:16" x14ac:dyDescent="0.4">
      <c r="A138" t="s">
        <v>172</v>
      </c>
      <c r="B138">
        <v>28519.18</v>
      </c>
      <c r="C138">
        <v>2588</v>
      </c>
      <c r="D138">
        <v>90990</v>
      </c>
      <c r="E138">
        <v>8518</v>
      </c>
      <c r="F138">
        <v>3130</v>
      </c>
      <c r="G138">
        <v>532.70000000000005</v>
      </c>
      <c r="H138">
        <v>427</v>
      </c>
      <c r="I138">
        <v>214</v>
      </c>
      <c r="J138">
        <v>228</v>
      </c>
      <c r="K138">
        <v>717.4</v>
      </c>
      <c r="L138">
        <v>7733</v>
      </c>
      <c r="M138">
        <v>247</v>
      </c>
      <c r="N138">
        <v>323</v>
      </c>
      <c r="O138">
        <v>1021</v>
      </c>
      <c r="P138">
        <v>1233</v>
      </c>
    </row>
    <row r="139" spans="1:16" x14ac:dyDescent="0.4">
      <c r="A139" t="s">
        <v>173</v>
      </c>
      <c r="B139">
        <v>28242.21</v>
      </c>
      <c r="C139">
        <v>2555</v>
      </c>
      <c r="D139">
        <v>90210</v>
      </c>
      <c r="E139">
        <v>8503</v>
      </c>
      <c r="F139">
        <v>3020</v>
      </c>
      <c r="G139">
        <v>523.79999999999995</v>
      </c>
      <c r="H139">
        <v>417.9</v>
      </c>
      <c r="I139">
        <v>206</v>
      </c>
      <c r="J139">
        <v>222</v>
      </c>
      <c r="K139">
        <v>700</v>
      </c>
      <c r="L139">
        <v>7636</v>
      </c>
      <c r="M139">
        <v>245</v>
      </c>
      <c r="N139">
        <v>328</v>
      </c>
      <c r="O139">
        <v>1009</v>
      </c>
      <c r="P139">
        <v>1282</v>
      </c>
    </row>
    <row r="140" spans="1:16" x14ac:dyDescent="0.4">
      <c r="A140" t="s">
        <v>174</v>
      </c>
      <c r="B140">
        <v>28633.46</v>
      </c>
      <c r="C140">
        <v>2600</v>
      </c>
      <c r="D140">
        <v>92970</v>
      </c>
      <c r="E140">
        <v>8758</v>
      </c>
      <c r="F140">
        <v>3055</v>
      </c>
      <c r="G140">
        <v>544.29999999999995</v>
      </c>
      <c r="H140">
        <v>417.7</v>
      </c>
      <c r="I140">
        <v>210</v>
      </c>
      <c r="J140">
        <v>231</v>
      </c>
      <c r="K140">
        <v>703.8</v>
      </c>
      <c r="L140">
        <v>7708</v>
      </c>
      <c r="M140">
        <v>245</v>
      </c>
      <c r="N140">
        <v>354</v>
      </c>
      <c r="O140">
        <v>1013</v>
      </c>
      <c r="P140">
        <v>1277</v>
      </c>
    </row>
    <row r="141" spans="1:16" x14ac:dyDescent="0.4">
      <c r="A141" t="s">
        <v>175</v>
      </c>
      <c r="B141">
        <v>28523.26</v>
      </c>
      <c r="C141">
        <v>2542</v>
      </c>
      <c r="D141">
        <v>91110</v>
      </c>
      <c r="E141">
        <v>8694</v>
      </c>
      <c r="F141">
        <v>2961</v>
      </c>
      <c r="G141">
        <v>556.20000000000005</v>
      </c>
      <c r="H141">
        <v>422.9</v>
      </c>
      <c r="I141">
        <v>209</v>
      </c>
      <c r="J141">
        <v>234</v>
      </c>
      <c r="K141">
        <v>682.3</v>
      </c>
      <c r="L141">
        <v>7686</v>
      </c>
      <c r="M141">
        <v>247</v>
      </c>
      <c r="N141">
        <v>381</v>
      </c>
      <c r="O141">
        <v>1025</v>
      </c>
      <c r="P141">
        <v>1306</v>
      </c>
    </row>
    <row r="142" spans="1:16" x14ac:dyDescent="0.4">
      <c r="A142" t="s">
        <v>176</v>
      </c>
      <c r="B142">
        <v>28756.86</v>
      </c>
      <c r="C142">
        <v>2575</v>
      </c>
      <c r="D142">
        <v>91870</v>
      </c>
      <c r="E142">
        <v>8946</v>
      </c>
      <c r="F142">
        <v>2968</v>
      </c>
      <c r="G142">
        <v>567.5</v>
      </c>
      <c r="H142">
        <v>429.4</v>
      </c>
      <c r="I142">
        <v>210</v>
      </c>
      <c r="J142">
        <v>241</v>
      </c>
      <c r="K142">
        <v>689.3</v>
      </c>
      <c r="L142">
        <v>7744</v>
      </c>
      <c r="M142">
        <v>247</v>
      </c>
      <c r="N142">
        <v>385</v>
      </c>
      <c r="O142">
        <v>1030</v>
      </c>
      <c r="P142">
        <v>1309</v>
      </c>
    </row>
    <row r="143" spans="1:16" x14ac:dyDescent="0.4">
      <c r="A143" t="s">
        <v>177</v>
      </c>
      <c r="B143">
        <v>28631.45</v>
      </c>
      <c r="C143">
        <v>2633</v>
      </c>
      <c r="D143">
        <v>91820</v>
      </c>
      <c r="E143">
        <v>8800</v>
      </c>
      <c r="F143">
        <v>3015</v>
      </c>
      <c r="G143">
        <v>555.6</v>
      </c>
      <c r="H143">
        <v>433</v>
      </c>
      <c r="I143">
        <v>211</v>
      </c>
      <c r="J143">
        <v>237</v>
      </c>
      <c r="K143">
        <v>699.8</v>
      </c>
      <c r="L143">
        <v>7660</v>
      </c>
      <c r="M143">
        <v>246</v>
      </c>
      <c r="N143">
        <v>409</v>
      </c>
      <c r="O143">
        <v>995</v>
      </c>
      <c r="P143">
        <v>1308</v>
      </c>
    </row>
    <row r="144" spans="1:16" x14ac:dyDescent="0.4">
      <c r="A144" t="s">
        <v>178</v>
      </c>
      <c r="B144">
        <v>28822.29</v>
      </c>
      <c r="C144">
        <v>2585</v>
      </c>
      <c r="D144">
        <v>94000</v>
      </c>
      <c r="E144">
        <v>8664</v>
      </c>
      <c r="F144">
        <v>2978</v>
      </c>
      <c r="G144">
        <v>549.5</v>
      </c>
      <c r="H144">
        <v>435.4</v>
      </c>
      <c r="I144">
        <v>210</v>
      </c>
      <c r="J144">
        <v>235</v>
      </c>
      <c r="K144">
        <v>690.1</v>
      </c>
      <c r="L144">
        <v>7677</v>
      </c>
      <c r="M144">
        <v>248</v>
      </c>
      <c r="N144">
        <v>409</v>
      </c>
      <c r="O144">
        <v>1003</v>
      </c>
      <c r="P144">
        <v>1334</v>
      </c>
    </row>
    <row r="145" spans="1:16" x14ac:dyDescent="0.4">
      <c r="A145" t="s">
        <v>179</v>
      </c>
      <c r="B145">
        <v>28546.18</v>
      </c>
      <c r="C145">
        <v>2469</v>
      </c>
      <c r="D145">
        <v>91640</v>
      </c>
      <c r="E145">
        <v>8665</v>
      </c>
      <c r="F145">
        <v>2873</v>
      </c>
      <c r="G145">
        <v>538.4</v>
      </c>
      <c r="H145">
        <v>427.7</v>
      </c>
      <c r="I145">
        <v>206</v>
      </c>
      <c r="J145">
        <v>235</v>
      </c>
      <c r="K145">
        <v>685.2</v>
      </c>
      <c r="L145">
        <v>7500</v>
      </c>
      <c r="M145">
        <v>249</v>
      </c>
      <c r="N145">
        <v>429</v>
      </c>
      <c r="O145">
        <v>948</v>
      </c>
      <c r="P145">
        <v>1348</v>
      </c>
    </row>
    <row r="146" spans="1:16" x14ac:dyDescent="0.4">
      <c r="A146" t="s">
        <v>180</v>
      </c>
      <c r="B146">
        <v>28635.21</v>
      </c>
      <c r="C146">
        <v>2423</v>
      </c>
      <c r="D146">
        <v>90680</v>
      </c>
      <c r="E146">
        <v>8594</v>
      </c>
      <c r="F146">
        <v>2797</v>
      </c>
      <c r="G146">
        <v>542.1</v>
      </c>
      <c r="H146">
        <v>429.2</v>
      </c>
      <c r="I146">
        <v>205</v>
      </c>
      <c r="J146">
        <v>237</v>
      </c>
      <c r="K146">
        <v>690</v>
      </c>
      <c r="L146">
        <v>7528</v>
      </c>
      <c r="M146">
        <v>248</v>
      </c>
      <c r="N146">
        <v>432</v>
      </c>
      <c r="O146">
        <v>927</v>
      </c>
      <c r="P146">
        <v>1317</v>
      </c>
    </row>
    <row r="147" spans="1:16" x14ac:dyDescent="0.4">
      <c r="A147" t="s">
        <v>181</v>
      </c>
      <c r="B147">
        <v>28197.42</v>
      </c>
      <c r="C147">
        <v>2416</v>
      </c>
      <c r="D147">
        <v>90460</v>
      </c>
      <c r="E147">
        <v>8285</v>
      </c>
      <c r="F147">
        <v>2779</v>
      </c>
      <c r="G147">
        <v>552</v>
      </c>
      <c r="H147">
        <v>428.5</v>
      </c>
      <c r="I147">
        <v>206</v>
      </c>
      <c r="J147">
        <v>253</v>
      </c>
      <c r="K147">
        <v>659.2</v>
      </c>
      <c r="L147">
        <v>7397</v>
      </c>
      <c r="M147">
        <v>249</v>
      </c>
      <c r="N147">
        <v>436</v>
      </c>
      <c r="O147">
        <v>939</v>
      </c>
      <c r="P147">
        <v>1240</v>
      </c>
    </row>
    <row r="148" spans="1:16" x14ac:dyDescent="0.4">
      <c r="A148" t="s">
        <v>182</v>
      </c>
      <c r="B148">
        <v>27663.39</v>
      </c>
      <c r="C148">
        <v>2406</v>
      </c>
      <c r="D148">
        <v>89820</v>
      </c>
      <c r="E148">
        <v>8108</v>
      </c>
      <c r="F148">
        <v>2830</v>
      </c>
      <c r="G148">
        <v>532.1</v>
      </c>
      <c r="H148">
        <v>423.7</v>
      </c>
      <c r="I148">
        <v>197</v>
      </c>
      <c r="J148">
        <v>237</v>
      </c>
      <c r="K148">
        <v>650.4</v>
      </c>
      <c r="L148">
        <v>7300</v>
      </c>
      <c r="M148">
        <v>242</v>
      </c>
      <c r="N148">
        <v>401</v>
      </c>
      <c r="O148">
        <v>909</v>
      </c>
      <c r="P148">
        <v>1200</v>
      </c>
    </row>
    <row r="149" spans="1:16" x14ac:dyDescent="0.4">
      <c r="A149" t="s">
        <v>183</v>
      </c>
      <c r="B149">
        <v>28091.05</v>
      </c>
      <c r="C149">
        <v>2484</v>
      </c>
      <c r="D149">
        <v>91520</v>
      </c>
      <c r="E149">
        <v>8458</v>
      </c>
      <c r="F149">
        <v>2928</v>
      </c>
      <c r="G149">
        <v>540.4</v>
      </c>
      <c r="H149">
        <v>421.4</v>
      </c>
      <c r="I149">
        <v>203</v>
      </c>
      <c r="J149">
        <v>242</v>
      </c>
      <c r="K149">
        <v>675.8</v>
      </c>
      <c r="L149">
        <v>7294</v>
      </c>
      <c r="M149">
        <v>246</v>
      </c>
      <c r="N149">
        <v>397</v>
      </c>
      <c r="O149">
        <v>934</v>
      </c>
      <c r="P149">
        <v>1211</v>
      </c>
    </row>
    <row r="150" spans="1:16" x14ac:dyDescent="0.4">
      <c r="A150" t="s">
        <v>184</v>
      </c>
      <c r="B150">
        <v>28362.17</v>
      </c>
      <c r="C150">
        <v>2510</v>
      </c>
      <c r="D150">
        <v>91510</v>
      </c>
      <c r="E150">
        <v>8560</v>
      </c>
      <c r="F150">
        <v>2954</v>
      </c>
      <c r="G150">
        <v>554</v>
      </c>
      <c r="H150">
        <v>424.7</v>
      </c>
      <c r="I150">
        <v>214</v>
      </c>
      <c r="J150">
        <v>247</v>
      </c>
      <c r="K150">
        <v>690.5</v>
      </c>
      <c r="L150">
        <v>7455</v>
      </c>
      <c r="M150">
        <v>250</v>
      </c>
      <c r="N150">
        <v>375</v>
      </c>
      <c r="O150">
        <v>952</v>
      </c>
      <c r="P150">
        <v>1290</v>
      </c>
    </row>
    <row r="151" spans="1:16" x14ac:dyDescent="0.4">
      <c r="A151" t="s">
        <v>185</v>
      </c>
      <c r="B151">
        <v>28646.5</v>
      </c>
      <c r="C151">
        <v>2650</v>
      </c>
      <c r="D151">
        <v>92200</v>
      </c>
      <c r="E151">
        <v>8712</v>
      </c>
      <c r="F151">
        <v>2975</v>
      </c>
      <c r="G151">
        <v>575.4</v>
      </c>
      <c r="H151">
        <v>424.7</v>
      </c>
      <c r="I151">
        <v>203</v>
      </c>
      <c r="J151">
        <v>275</v>
      </c>
      <c r="K151">
        <v>708</v>
      </c>
      <c r="L151">
        <v>7782</v>
      </c>
      <c r="M151">
        <v>256</v>
      </c>
      <c r="N151">
        <v>384</v>
      </c>
      <c r="O151">
        <v>965</v>
      </c>
      <c r="P151">
        <v>1266</v>
      </c>
    </row>
    <row r="152" spans="1:16" x14ac:dyDescent="0.4">
      <c r="A152" t="s">
        <v>186</v>
      </c>
      <c r="B152">
        <v>28341.95</v>
      </c>
      <c r="C152">
        <v>2764</v>
      </c>
      <c r="D152">
        <v>91020</v>
      </c>
      <c r="E152">
        <v>8776</v>
      </c>
      <c r="F152">
        <v>3010</v>
      </c>
      <c r="G152">
        <v>579.29999999999995</v>
      </c>
      <c r="H152">
        <v>430.2</v>
      </c>
      <c r="I152">
        <v>200</v>
      </c>
      <c r="J152">
        <v>283</v>
      </c>
      <c r="K152">
        <v>662.9</v>
      </c>
      <c r="L152">
        <v>7759</v>
      </c>
      <c r="M152">
        <v>252</v>
      </c>
      <c r="N152">
        <v>400</v>
      </c>
      <c r="O152">
        <v>966</v>
      </c>
      <c r="P152">
        <v>1243</v>
      </c>
    </row>
    <row r="153" spans="1:16" x14ac:dyDescent="0.4">
      <c r="A153" t="s">
        <v>187</v>
      </c>
      <c r="B153">
        <v>28779.19</v>
      </c>
      <c r="C153">
        <v>2786</v>
      </c>
      <c r="D153">
        <v>92210</v>
      </c>
      <c r="E153">
        <v>9081</v>
      </c>
      <c r="F153">
        <v>2962</v>
      </c>
      <c r="G153">
        <v>622.79999999999995</v>
      </c>
      <c r="H153">
        <v>433.5</v>
      </c>
      <c r="I153">
        <v>203</v>
      </c>
      <c r="J153">
        <v>306</v>
      </c>
      <c r="K153">
        <v>656</v>
      </c>
      <c r="L153">
        <v>7922</v>
      </c>
      <c r="M153">
        <v>253</v>
      </c>
      <c r="N153">
        <v>399</v>
      </c>
      <c r="O153">
        <v>1004</v>
      </c>
      <c r="P153">
        <v>1248</v>
      </c>
    </row>
    <row r="154" spans="1:16" x14ac:dyDescent="0.4">
      <c r="A154" t="s">
        <v>188</v>
      </c>
      <c r="B154">
        <v>29388.5</v>
      </c>
      <c r="C154">
        <v>2950</v>
      </c>
      <c r="D154">
        <v>93630</v>
      </c>
      <c r="E154">
        <v>9485</v>
      </c>
      <c r="F154">
        <v>3085</v>
      </c>
      <c r="G154">
        <v>629.6</v>
      </c>
      <c r="H154">
        <v>443.4</v>
      </c>
      <c r="I154">
        <v>203</v>
      </c>
      <c r="J154">
        <v>311</v>
      </c>
      <c r="K154">
        <v>667</v>
      </c>
      <c r="L154">
        <v>8037</v>
      </c>
      <c r="M154">
        <v>263</v>
      </c>
      <c r="N154">
        <v>407</v>
      </c>
      <c r="O154">
        <v>1078</v>
      </c>
      <c r="P154">
        <v>1203</v>
      </c>
    </row>
    <row r="155" spans="1:16" x14ac:dyDescent="0.4">
      <c r="A155" t="s">
        <v>189</v>
      </c>
      <c r="B155">
        <v>29505.93</v>
      </c>
      <c r="C155">
        <v>2901</v>
      </c>
      <c r="D155">
        <v>95130</v>
      </c>
      <c r="E155">
        <v>9808</v>
      </c>
      <c r="F155">
        <v>3075</v>
      </c>
      <c r="G155">
        <v>629.5</v>
      </c>
      <c r="H155">
        <v>444.8</v>
      </c>
      <c r="I155">
        <v>200</v>
      </c>
      <c r="J155">
        <v>303</v>
      </c>
      <c r="K155">
        <v>672.4</v>
      </c>
      <c r="L155">
        <v>7994</v>
      </c>
      <c r="M155">
        <v>263</v>
      </c>
      <c r="N155">
        <v>412</v>
      </c>
      <c r="O155">
        <v>1073</v>
      </c>
      <c r="P155">
        <v>1224</v>
      </c>
    </row>
    <row r="156" spans="1:16" x14ac:dyDescent="0.4">
      <c r="A156" t="s">
        <v>190</v>
      </c>
      <c r="B156">
        <v>29562.93</v>
      </c>
      <c r="C156">
        <v>2934</v>
      </c>
      <c r="D156">
        <v>95530</v>
      </c>
      <c r="E156">
        <v>9961</v>
      </c>
      <c r="F156">
        <v>3085</v>
      </c>
      <c r="G156">
        <v>653</v>
      </c>
      <c r="H156">
        <v>437.2</v>
      </c>
      <c r="I156">
        <v>202</v>
      </c>
      <c r="J156">
        <v>316</v>
      </c>
      <c r="K156">
        <v>663.2</v>
      </c>
      <c r="L156">
        <v>8130</v>
      </c>
      <c r="M156">
        <v>264</v>
      </c>
      <c r="N156">
        <v>410</v>
      </c>
      <c r="O156">
        <v>1071</v>
      </c>
      <c r="P156">
        <v>1240</v>
      </c>
    </row>
    <row r="157" spans="1:16" x14ac:dyDescent="0.4">
      <c r="A157" t="s">
        <v>191</v>
      </c>
      <c r="B157">
        <v>29520.07</v>
      </c>
      <c r="C157">
        <v>2796</v>
      </c>
      <c r="D157">
        <v>95550</v>
      </c>
      <c r="E157">
        <v>9797</v>
      </c>
      <c r="F157">
        <v>2941</v>
      </c>
      <c r="G157">
        <v>627.70000000000005</v>
      </c>
      <c r="H157">
        <v>445.1</v>
      </c>
      <c r="I157">
        <v>199</v>
      </c>
      <c r="J157">
        <v>317</v>
      </c>
      <c r="K157">
        <v>675</v>
      </c>
      <c r="L157">
        <v>8413</v>
      </c>
      <c r="M157">
        <v>260</v>
      </c>
      <c r="N157">
        <v>390</v>
      </c>
      <c r="O157">
        <v>1088</v>
      </c>
      <c r="P157">
        <v>1282</v>
      </c>
    </row>
    <row r="158" spans="1:16" x14ac:dyDescent="0.4">
      <c r="A158" t="s">
        <v>192</v>
      </c>
      <c r="B158">
        <v>30084.15</v>
      </c>
      <c r="C158">
        <v>2803</v>
      </c>
      <c r="D158">
        <v>99460</v>
      </c>
      <c r="E158">
        <v>10005</v>
      </c>
      <c r="F158">
        <v>2918</v>
      </c>
      <c r="G158">
        <v>609.9</v>
      </c>
      <c r="H158">
        <v>454.1</v>
      </c>
      <c r="I158">
        <v>201</v>
      </c>
      <c r="J158">
        <v>309</v>
      </c>
      <c r="K158">
        <v>666.7</v>
      </c>
      <c r="L158">
        <v>8456</v>
      </c>
      <c r="M158">
        <v>264</v>
      </c>
      <c r="N158">
        <v>391</v>
      </c>
      <c r="O158">
        <v>1089</v>
      </c>
      <c r="P158">
        <v>1290</v>
      </c>
    </row>
    <row r="159" spans="1:16" x14ac:dyDescent="0.4">
      <c r="A159" t="s">
        <v>193</v>
      </c>
      <c r="B159">
        <v>30467.75</v>
      </c>
      <c r="C159">
        <v>2828</v>
      </c>
      <c r="D159">
        <v>102500</v>
      </c>
      <c r="E159">
        <v>10420</v>
      </c>
      <c r="F159">
        <v>3035</v>
      </c>
      <c r="G159">
        <v>602.5</v>
      </c>
      <c r="H159">
        <v>453.9</v>
      </c>
      <c r="I159">
        <v>198</v>
      </c>
      <c r="J159">
        <v>306</v>
      </c>
      <c r="K159">
        <v>672.7</v>
      </c>
      <c r="L159">
        <v>8303</v>
      </c>
      <c r="M159">
        <v>270</v>
      </c>
      <c r="N159">
        <v>383</v>
      </c>
      <c r="O159">
        <v>1088</v>
      </c>
      <c r="P159">
        <v>1243</v>
      </c>
    </row>
    <row r="160" spans="1:16" x14ac:dyDescent="0.4">
      <c r="A160" t="s">
        <v>194</v>
      </c>
      <c r="B160">
        <v>30292.19</v>
      </c>
      <c r="C160">
        <v>2895</v>
      </c>
      <c r="D160">
        <v>102650</v>
      </c>
      <c r="E160">
        <v>10405</v>
      </c>
      <c r="F160">
        <v>3170</v>
      </c>
      <c r="G160">
        <v>617.9</v>
      </c>
      <c r="H160">
        <v>472.2</v>
      </c>
      <c r="I160">
        <v>199</v>
      </c>
      <c r="J160">
        <v>315</v>
      </c>
      <c r="K160">
        <v>661.8</v>
      </c>
      <c r="L160">
        <v>8247</v>
      </c>
      <c r="M160">
        <v>283</v>
      </c>
      <c r="N160">
        <v>376</v>
      </c>
      <c r="O160">
        <v>1142</v>
      </c>
      <c r="P160">
        <v>1237</v>
      </c>
    </row>
    <row r="161" spans="1:16" x14ac:dyDescent="0.4">
      <c r="A161" t="s">
        <v>195</v>
      </c>
      <c r="B161">
        <v>30236.09</v>
      </c>
      <c r="C161">
        <v>2839</v>
      </c>
      <c r="D161">
        <v>107350</v>
      </c>
      <c r="E161">
        <v>10340</v>
      </c>
      <c r="F161">
        <v>3135</v>
      </c>
      <c r="G161">
        <v>595.4</v>
      </c>
      <c r="H161">
        <v>464</v>
      </c>
      <c r="I161">
        <v>193</v>
      </c>
      <c r="J161">
        <v>301</v>
      </c>
      <c r="K161">
        <v>639.1</v>
      </c>
      <c r="L161">
        <v>8093</v>
      </c>
      <c r="M161">
        <v>275</v>
      </c>
      <c r="N161">
        <v>368</v>
      </c>
      <c r="O161">
        <v>1102</v>
      </c>
      <c r="P161">
        <v>1206</v>
      </c>
    </row>
    <row r="162" spans="1:16" x14ac:dyDescent="0.4">
      <c r="A162" t="s">
        <v>196</v>
      </c>
      <c r="B162">
        <v>30017.919999999998</v>
      </c>
      <c r="C162">
        <v>2911</v>
      </c>
      <c r="D162">
        <v>104750</v>
      </c>
      <c r="E162">
        <v>10350</v>
      </c>
      <c r="F162">
        <v>3185</v>
      </c>
      <c r="G162">
        <v>588.70000000000005</v>
      </c>
      <c r="H162">
        <v>455.3</v>
      </c>
      <c r="I162">
        <v>190</v>
      </c>
      <c r="J162">
        <v>293</v>
      </c>
      <c r="K162">
        <v>642.20000000000005</v>
      </c>
      <c r="L162">
        <v>8065</v>
      </c>
      <c r="M162">
        <v>273</v>
      </c>
      <c r="N162">
        <v>358</v>
      </c>
      <c r="O162">
        <v>1099</v>
      </c>
      <c r="P162">
        <v>1230</v>
      </c>
    </row>
    <row r="163" spans="1:16" x14ac:dyDescent="0.4">
      <c r="A163" t="s">
        <v>197</v>
      </c>
      <c r="B163">
        <v>30156.03</v>
      </c>
      <c r="C163">
        <v>3055</v>
      </c>
      <c r="D163">
        <v>104900</v>
      </c>
      <c r="E163">
        <v>10530</v>
      </c>
      <c r="F163">
        <v>3355</v>
      </c>
      <c r="G163">
        <v>587.20000000000005</v>
      </c>
      <c r="H163">
        <v>462.9</v>
      </c>
      <c r="I163">
        <v>196</v>
      </c>
      <c r="J163">
        <v>293</v>
      </c>
      <c r="K163">
        <v>661</v>
      </c>
      <c r="L163">
        <v>8060</v>
      </c>
      <c r="M163">
        <v>281</v>
      </c>
      <c r="N163">
        <v>358</v>
      </c>
      <c r="O163">
        <v>1113</v>
      </c>
      <c r="P163">
        <v>1255</v>
      </c>
    </row>
    <row r="164" spans="1:16" x14ac:dyDescent="0.4">
      <c r="A164" t="s">
        <v>198</v>
      </c>
      <c r="B164">
        <v>29671.7</v>
      </c>
      <c r="C164">
        <v>3070</v>
      </c>
      <c r="D164">
        <v>107000</v>
      </c>
      <c r="E164">
        <v>9982</v>
      </c>
      <c r="F164">
        <v>3345</v>
      </c>
      <c r="G164">
        <v>586</v>
      </c>
      <c r="H164">
        <v>468</v>
      </c>
      <c r="I164">
        <v>189</v>
      </c>
      <c r="J164">
        <v>298</v>
      </c>
      <c r="K164">
        <v>654.4</v>
      </c>
      <c r="L164">
        <v>7891</v>
      </c>
      <c r="M164">
        <v>279</v>
      </c>
      <c r="N164">
        <v>349</v>
      </c>
      <c r="O164">
        <v>1124</v>
      </c>
      <c r="P164">
        <v>1197</v>
      </c>
    </row>
    <row r="165" spans="1:16" x14ac:dyDescent="0.4">
      <c r="A165" t="s">
        <v>199</v>
      </c>
      <c r="B165">
        <v>30168.27</v>
      </c>
      <c r="C165">
        <v>3125</v>
      </c>
      <c r="D165">
        <v>109550</v>
      </c>
      <c r="E165">
        <v>10365</v>
      </c>
      <c r="F165">
        <v>3435</v>
      </c>
      <c r="G165">
        <v>586</v>
      </c>
      <c r="H165">
        <v>472.8</v>
      </c>
      <c r="I165">
        <v>191</v>
      </c>
      <c r="J165">
        <v>305</v>
      </c>
      <c r="K165">
        <v>662.4</v>
      </c>
      <c r="L165">
        <v>8018</v>
      </c>
      <c r="M165">
        <v>290</v>
      </c>
      <c r="N165">
        <v>349</v>
      </c>
      <c r="O165">
        <v>1152</v>
      </c>
      <c r="P165">
        <v>1226</v>
      </c>
    </row>
    <row r="166" spans="1:16" x14ac:dyDescent="0.4">
      <c r="A166" t="s">
        <v>200</v>
      </c>
      <c r="B166">
        <v>28966.01</v>
      </c>
      <c r="C166">
        <v>3055</v>
      </c>
      <c r="D166">
        <v>105000</v>
      </c>
      <c r="E166">
        <v>9895</v>
      </c>
      <c r="F166">
        <v>3365</v>
      </c>
      <c r="G166">
        <v>574.70000000000005</v>
      </c>
      <c r="H166">
        <v>467.7</v>
      </c>
      <c r="I166">
        <v>191</v>
      </c>
      <c r="J166">
        <v>302</v>
      </c>
      <c r="K166">
        <v>648.5</v>
      </c>
      <c r="L166">
        <v>7873</v>
      </c>
      <c r="M166">
        <v>280</v>
      </c>
      <c r="N166">
        <v>342</v>
      </c>
      <c r="O166">
        <v>1118</v>
      </c>
      <c r="P166">
        <v>1169</v>
      </c>
    </row>
    <row r="167" spans="1:16" x14ac:dyDescent="0.4">
      <c r="A167" t="s">
        <v>201</v>
      </c>
      <c r="B167">
        <v>29663.5</v>
      </c>
      <c r="C167">
        <v>3090</v>
      </c>
      <c r="D167">
        <v>107850</v>
      </c>
      <c r="E167">
        <v>10435</v>
      </c>
      <c r="F167">
        <v>3340</v>
      </c>
      <c r="G167">
        <v>582.9</v>
      </c>
      <c r="H167">
        <v>478.8</v>
      </c>
      <c r="I167">
        <v>189</v>
      </c>
      <c r="J167">
        <v>313</v>
      </c>
      <c r="K167">
        <v>668.5</v>
      </c>
      <c r="L167">
        <v>7925</v>
      </c>
      <c r="M167">
        <v>292</v>
      </c>
      <c r="N167">
        <v>354</v>
      </c>
      <c r="O167">
        <v>1118</v>
      </c>
      <c r="P167">
        <v>1219</v>
      </c>
    </row>
    <row r="168" spans="1:16" x14ac:dyDescent="0.4">
      <c r="A168" t="s">
        <v>202</v>
      </c>
      <c r="B168">
        <v>29408.17</v>
      </c>
      <c r="C168">
        <v>3005</v>
      </c>
      <c r="D168">
        <v>104700</v>
      </c>
      <c r="E168">
        <v>10380</v>
      </c>
      <c r="F168">
        <v>3220</v>
      </c>
      <c r="G168">
        <v>584.4</v>
      </c>
      <c r="H168">
        <v>474.1</v>
      </c>
      <c r="I168">
        <v>191</v>
      </c>
      <c r="J168">
        <v>307</v>
      </c>
      <c r="K168">
        <v>636.29999999999995</v>
      </c>
      <c r="L168">
        <v>7923</v>
      </c>
      <c r="M168">
        <v>286</v>
      </c>
      <c r="N168">
        <v>341</v>
      </c>
      <c r="O168">
        <v>1101</v>
      </c>
      <c r="P168">
        <v>1235</v>
      </c>
    </row>
    <row r="169" spans="1:16" x14ac:dyDescent="0.4">
      <c r="A169" t="s">
        <v>203</v>
      </c>
      <c r="B169">
        <v>29559.1</v>
      </c>
      <c r="C169">
        <v>3080</v>
      </c>
      <c r="D169">
        <v>104950</v>
      </c>
      <c r="E169">
        <v>10600</v>
      </c>
      <c r="F169">
        <v>3290</v>
      </c>
      <c r="G169">
        <v>608.70000000000005</v>
      </c>
      <c r="H169">
        <v>483.6</v>
      </c>
      <c r="I169">
        <v>193</v>
      </c>
      <c r="J169">
        <v>314</v>
      </c>
      <c r="K169">
        <v>631.9</v>
      </c>
      <c r="L169">
        <v>7971</v>
      </c>
      <c r="M169">
        <v>294</v>
      </c>
      <c r="N169">
        <v>349</v>
      </c>
      <c r="O169">
        <v>1193</v>
      </c>
      <c r="P169">
        <v>1192</v>
      </c>
    </row>
    <row r="170" spans="1:16" x14ac:dyDescent="0.4">
      <c r="A170" t="s">
        <v>204</v>
      </c>
      <c r="B170">
        <v>28930.11</v>
      </c>
      <c r="C170">
        <v>3165</v>
      </c>
      <c r="D170">
        <v>99230</v>
      </c>
      <c r="E170">
        <v>10050</v>
      </c>
      <c r="F170">
        <v>3405</v>
      </c>
      <c r="G170">
        <v>590.29999999999995</v>
      </c>
      <c r="H170">
        <v>484.6</v>
      </c>
      <c r="I170">
        <v>189</v>
      </c>
      <c r="J170">
        <v>311</v>
      </c>
      <c r="K170">
        <v>605.6</v>
      </c>
      <c r="L170">
        <v>7922</v>
      </c>
      <c r="M170">
        <v>291</v>
      </c>
      <c r="N170">
        <v>345</v>
      </c>
      <c r="O170">
        <v>1173</v>
      </c>
      <c r="P170">
        <v>1141</v>
      </c>
    </row>
    <row r="171" spans="1:16" x14ac:dyDescent="0.4">
      <c r="A171" t="s">
        <v>205</v>
      </c>
      <c r="B171">
        <v>28864.32</v>
      </c>
      <c r="C171">
        <v>3165</v>
      </c>
      <c r="D171">
        <v>95870</v>
      </c>
      <c r="E171">
        <v>10055</v>
      </c>
      <c r="F171">
        <v>3375</v>
      </c>
      <c r="G171">
        <v>604.20000000000005</v>
      </c>
      <c r="H171">
        <v>491.7</v>
      </c>
      <c r="I171">
        <v>183</v>
      </c>
      <c r="J171">
        <v>320</v>
      </c>
      <c r="K171">
        <v>601.4</v>
      </c>
      <c r="L171">
        <v>7969</v>
      </c>
      <c r="M171">
        <v>295</v>
      </c>
      <c r="N171">
        <v>354</v>
      </c>
      <c r="O171">
        <v>1198</v>
      </c>
      <c r="P171">
        <v>1149</v>
      </c>
    </row>
    <row r="172" spans="1:16" x14ac:dyDescent="0.4">
      <c r="A172" t="s">
        <v>206</v>
      </c>
      <c r="B172">
        <v>28743.25</v>
      </c>
      <c r="C172">
        <v>3140</v>
      </c>
      <c r="D172">
        <v>94280</v>
      </c>
      <c r="E172">
        <v>9818</v>
      </c>
      <c r="F172">
        <v>3375</v>
      </c>
      <c r="G172">
        <v>593.79999999999995</v>
      </c>
      <c r="H172">
        <v>505.5</v>
      </c>
      <c r="I172">
        <v>181</v>
      </c>
      <c r="J172">
        <v>315</v>
      </c>
      <c r="K172">
        <v>601.79999999999995</v>
      </c>
      <c r="L172">
        <v>7961</v>
      </c>
      <c r="M172">
        <v>301</v>
      </c>
      <c r="N172">
        <v>372</v>
      </c>
      <c r="O172">
        <v>1260</v>
      </c>
      <c r="P172">
        <v>1136</v>
      </c>
    </row>
    <row r="173" spans="1:16" x14ac:dyDescent="0.4">
      <c r="A173" t="s">
        <v>207</v>
      </c>
      <c r="B173">
        <v>29027.94</v>
      </c>
      <c r="C173">
        <v>3175</v>
      </c>
      <c r="D173">
        <v>94020</v>
      </c>
      <c r="E173">
        <v>10130</v>
      </c>
      <c r="F173">
        <v>3400</v>
      </c>
      <c r="G173">
        <v>614.79999999999995</v>
      </c>
      <c r="H173">
        <v>506.4</v>
      </c>
      <c r="I173">
        <v>183</v>
      </c>
      <c r="J173">
        <v>335</v>
      </c>
      <c r="K173">
        <v>603.5</v>
      </c>
      <c r="L173">
        <v>8189</v>
      </c>
      <c r="M173">
        <v>307</v>
      </c>
      <c r="N173">
        <v>391</v>
      </c>
      <c r="O173">
        <v>1295</v>
      </c>
      <c r="P173">
        <v>1138</v>
      </c>
    </row>
    <row r="174" spans="1:16" x14ac:dyDescent="0.4">
      <c r="A174" t="s">
        <v>208</v>
      </c>
      <c r="B174">
        <v>29036.560000000001</v>
      </c>
      <c r="C174">
        <v>3150</v>
      </c>
      <c r="D174">
        <v>91750</v>
      </c>
      <c r="E174">
        <v>10120</v>
      </c>
      <c r="F174">
        <v>3355</v>
      </c>
      <c r="G174">
        <v>604.6</v>
      </c>
      <c r="H174">
        <v>494.3</v>
      </c>
      <c r="I174">
        <v>186</v>
      </c>
      <c r="J174">
        <v>339</v>
      </c>
      <c r="K174">
        <v>607.9</v>
      </c>
      <c r="L174">
        <v>8128</v>
      </c>
      <c r="M174">
        <v>305</v>
      </c>
      <c r="N174">
        <v>370</v>
      </c>
      <c r="O174">
        <v>1251</v>
      </c>
      <c r="P174">
        <v>1138</v>
      </c>
    </row>
    <row r="175" spans="1:16" x14ac:dyDescent="0.4">
      <c r="A175" t="s">
        <v>209</v>
      </c>
      <c r="B175">
        <v>29211.64</v>
      </c>
      <c r="C175">
        <v>3380</v>
      </c>
      <c r="D175">
        <v>94830</v>
      </c>
      <c r="E175">
        <v>10290</v>
      </c>
      <c r="F175">
        <v>3605</v>
      </c>
      <c r="G175">
        <v>610.79999999999995</v>
      </c>
      <c r="H175">
        <v>494.1</v>
      </c>
      <c r="I175">
        <v>196</v>
      </c>
      <c r="J175">
        <v>333</v>
      </c>
      <c r="K175">
        <v>603.20000000000005</v>
      </c>
      <c r="L175">
        <v>8091</v>
      </c>
      <c r="M175">
        <v>308</v>
      </c>
      <c r="N175">
        <v>385</v>
      </c>
      <c r="O175">
        <v>1247</v>
      </c>
      <c r="P175">
        <v>1180</v>
      </c>
    </row>
    <row r="176" spans="1:16" x14ac:dyDescent="0.4">
      <c r="A176" t="s">
        <v>210</v>
      </c>
      <c r="B176">
        <v>29717.83</v>
      </c>
      <c r="C176">
        <v>3480</v>
      </c>
      <c r="D176">
        <v>94700</v>
      </c>
      <c r="E176">
        <v>10635</v>
      </c>
      <c r="F176">
        <v>3680</v>
      </c>
      <c r="G176">
        <v>605.5</v>
      </c>
      <c r="H176">
        <v>504.2</v>
      </c>
      <c r="I176">
        <v>201</v>
      </c>
      <c r="J176">
        <v>329</v>
      </c>
      <c r="K176">
        <v>620.5</v>
      </c>
      <c r="L176">
        <v>8145</v>
      </c>
      <c r="M176">
        <v>312</v>
      </c>
      <c r="N176">
        <v>387</v>
      </c>
      <c r="O176">
        <v>1297</v>
      </c>
      <c r="P176">
        <v>1230</v>
      </c>
    </row>
    <row r="177" spans="1:16" x14ac:dyDescent="0.4">
      <c r="A177" t="s">
        <v>211</v>
      </c>
      <c r="B177">
        <v>29766.97</v>
      </c>
      <c r="C177">
        <v>3645</v>
      </c>
      <c r="D177">
        <v>95390</v>
      </c>
      <c r="E177">
        <v>10370</v>
      </c>
      <c r="F177">
        <v>3780</v>
      </c>
      <c r="G177">
        <v>615</v>
      </c>
      <c r="H177">
        <v>510.2</v>
      </c>
      <c r="I177">
        <v>198</v>
      </c>
      <c r="J177">
        <v>332</v>
      </c>
      <c r="K177">
        <v>604.70000000000005</v>
      </c>
      <c r="L177">
        <v>8340</v>
      </c>
      <c r="M177">
        <v>318</v>
      </c>
      <c r="N177">
        <v>388</v>
      </c>
      <c r="O177">
        <v>1343</v>
      </c>
      <c r="P177">
        <v>1216</v>
      </c>
    </row>
    <row r="178" spans="1:16" x14ac:dyDescent="0.4">
      <c r="A178" t="s">
        <v>212</v>
      </c>
      <c r="B178">
        <v>29921.09</v>
      </c>
      <c r="C178">
        <v>3775</v>
      </c>
      <c r="D178">
        <v>95190</v>
      </c>
      <c r="E178">
        <v>10620</v>
      </c>
      <c r="F178">
        <v>3910</v>
      </c>
      <c r="G178">
        <v>605.4</v>
      </c>
      <c r="H178">
        <v>506.3</v>
      </c>
      <c r="I178">
        <v>196</v>
      </c>
      <c r="J178">
        <v>327</v>
      </c>
      <c r="K178">
        <v>618</v>
      </c>
      <c r="L178">
        <v>8269</v>
      </c>
      <c r="M178">
        <v>319</v>
      </c>
      <c r="N178">
        <v>394</v>
      </c>
      <c r="O178">
        <v>1314</v>
      </c>
      <c r="P178">
        <v>1231</v>
      </c>
    </row>
    <row r="179" spans="1:16" x14ac:dyDescent="0.4">
      <c r="A179" t="s">
        <v>213</v>
      </c>
      <c r="B179">
        <v>29914.33</v>
      </c>
      <c r="C179">
        <v>3725</v>
      </c>
      <c r="D179">
        <v>96000</v>
      </c>
      <c r="E179">
        <v>10400</v>
      </c>
      <c r="F179">
        <v>3915</v>
      </c>
      <c r="G179">
        <v>596.29999999999995</v>
      </c>
      <c r="H179">
        <v>502.4</v>
      </c>
      <c r="I179">
        <v>202</v>
      </c>
      <c r="J179">
        <v>320</v>
      </c>
      <c r="K179">
        <v>611</v>
      </c>
      <c r="L179">
        <v>8308</v>
      </c>
      <c r="M179">
        <v>317</v>
      </c>
      <c r="N179">
        <v>354</v>
      </c>
      <c r="O179">
        <v>1293</v>
      </c>
      <c r="P179">
        <v>1212</v>
      </c>
    </row>
    <row r="180" spans="1:16" x14ac:dyDescent="0.4">
      <c r="A180" t="s">
        <v>214</v>
      </c>
      <c r="B180">
        <v>30216.75</v>
      </c>
      <c r="C180">
        <v>3775</v>
      </c>
      <c r="D180">
        <v>96930</v>
      </c>
      <c r="E180">
        <v>10220</v>
      </c>
      <c r="F180">
        <v>3970</v>
      </c>
      <c r="G180">
        <v>605.1</v>
      </c>
      <c r="H180">
        <v>507.1</v>
      </c>
      <c r="I180">
        <v>203</v>
      </c>
      <c r="J180">
        <v>315</v>
      </c>
      <c r="K180">
        <v>601.5</v>
      </c>
      <c r="L180">
        <v>8650</v>
      </c>
      <c r="M180">
        <v>324</v>
      </c>
      <c r="N180">
        <v>357</v>
      </c>
      <c r="O180">
        <v>1332</v>
      </c>
      <c r="P180">
        <v>1267</v>
      </c>
    </row>
    <row r="181" spans="1:16" x14ac:dyDescent="0.4">
      <c r="A181" t="s">
        <v>215</v>
      </c>
      <c r="B181">
        <v>29792.05</v>
      </c>
      <c r="C181">
        <v>3935</v>
      </c>
      <c r="D181">
        <v>91020</v>
      </c>
      <c r="E181">
        <v>9969</v>
      </c>
      <c r="F181">
        <v>4080</v>
      </c>
      <c r="G181">
        <v>624.1</v>
      </c>
      <c r="H181">
        <v>510.7</v>
      </c>
      <c r="I181">
        <v>195</v>
      </c>
      <c r="J181">
        <v>317</v>
      </c>
      <c r="K181">
        <v>581.1</v>
      </c>
      <c r="L181">
        <v>8644</v>
      </c>
      <c r="M181">
        <v>325</v>
      </c>
      <c r="N181">
        <v>370</v>
      </c>
      <c r="O181">
        <v>1385</v>
      </c>
      <c r="P181">
        <v>1228</v>
      </c>
    </row>
    <row r="182" spans="1:16" x14ac:dyDescent="0.4">
      <c r="A182" t="s">
        <v>216</v>
      </c>
      <c r="B182">
        <v>29174.15</v>
      </c>
      <c r="C182">
        <v>4065</v>
      </c>
      <c r="D182">
        <v>86890</v>
      </c>
      <c r="E182">
        <v>9864</v>
      </c>
      <c r="F182">
        <v>4295</v>
      </c>
      <c r="G182">
        <v>601</v>
      </c>
      <c r="H182">
        <v>514.9</v>
      </c>
      <c r="I182">
        <v>194</v>
      </c>
      <c r="J182">
        <v>306</v>
      </c>
      <c r="K182">
        <v>566.4</v>
      </c>
      <c r="L182">
        <v>8362</v>
      </c>
      <c r="M182">
        <v>327</v>
      </c>
      <c r="N182">
        <v>371</v>
      </c>
      <c r="O182">
        <v>1417</v>
      </c>
      <c r="P182">
        <v>1168</v>
      </c>
    </row>
    <row r="183" spans="1:16" x14ac:dyDescent="0.4">
      <c r="A183" t="s">
        <v>217</v>
      </c>
      <c r="B183">
        <v>28995.919999999998</v>
      </c>
      <c r="C183">
        <v>3900</v>
      </c>
      <c r="D183">
        <v>86800</v>
      </c>
      <c r="E183">
        <v>9775</v>
      </c>
      <c r="F183">
        <v>4045</v>
      </c>
      <c r="G183">
        <v>605.4</v>
      </c>
      <c r="H183">
        <v>507</v>
      </c>
      <c r="I183">
        <v>194</v>
      </c>
      <c r="J183">
        <v>307</v>
      </c>
      <c r="K183">
        <v>565.9</v>
      </c>
      <c r="L183">
        <v>8304</v>
      </c>
      <c r="M183">
        <v>319</v>
      </c>
      <c r="N183">
        <v>370</v>
      </c>
      <c r="O183">
        <v>1360</v>
      </c>
      <c r="P183">
        <v>1196</v>
      </c>
    </row>
    <row r="184" spans="1:16" x14ac:dyDescent="0.4">
      <c r="A184" t="s">
        <v>218</v>
      </c>
      <c r="B184">
        <v>28405.52</v>
      </c>
      <c r="C184">
        <v>3700</v>
      </c>
      <c r="D184">
        <v>83740</v>
      </c>
      <c r="E184">
        <v>9340</v>
      </c>
      <c r="F184">
        <v>3860</v>
      </c>
      <c r="G184">
        <v>581.1</v>
      </c>
      <c r="H184">
        <v>493.7</v>
      </c>
      <c r="I184">
        <v>189</v>
      </c>
      <c r="J184">
        <v>294</v>
      </c>
      <c r="K184">
        <v>548.5</v>
      </c>
      <c r="L184">
        <v>8120</v>
      </c>
      <c r="M184">
        <v>310</v>
      </c>
      <c r="N184">
        <v>361</v>
      </c>
      <c r="O184">
        <v>1297</v>
      </c>
      <c r="P184">
        <v>1156</v>
      </c>
    </row>
    <row r="185" spans="1:16" x14ac:dyDescent="0.4">
      <c r="A185" t="s">
        <v>219</v>
      </c>
      <c r="B185">
        <v>28729.88</v>
      </c>
      <c r="C185">
        <v>3815</v>
      </c>
      <c r="D185">
        <v>84900</v>
      </c>
      <c r="E185">
        <v>9075</v>
      </c>
      <c r="F185">
        <v>3975</v>
      </c>
      <c r="G185">
        <v>591.4</v>
      </c>
      <c r="H185">
        <v>506.3</v>
      </c>
      <c r="I185">
        <v>189</v>
      </c>
      <c r="J185">
        <v>302</v>
      </c>
      <c r="K185">
        <v>546.6</v>
      </c>
      <c r="L185">
        <v>8157</v>
      </c>
      <c r="M185">
        <v>321</v>
      </c>
      <c r="N185">
        <v>376</v>
      </c>
      <c r="O185">
        <v>1321</v>
      </c>
      <c r="P185">
        <v>1190</v>
      </c>
    </row>
    <row r="186" spans="1:16" x14ac:dyDescent="0.4">
      <c r="A186" t="s">
        <v>220</v>
      </c>
      <c r="B186">
        <v>29176.7</v>
      </c>
      <c r="C186">
        <v>3975</v>
      </c>
      <c r="D186">
        <v>85650</v>
      </c>
      <c r="E186">
        <v>9238</v>
      </c>
      <c r="F186">
        <v>4080</v>
      </c>
      <c r="G186">
        <v>605</v>
      </c>
      <c r="H186">
        <v>514.4</v>
      </c>
      <c r="I186">
        <v>199</v>
      </c>
      <c r="J186">
        <v>306</v>
      </c>
      <c r="K186">
        <v>559.9</v>
      </c>
      <c r="L186">
        <v>8359</v>
      </c>
      <c r="M186">
        <v>319</v>
      </c>
      <c r="N186">
        <v>377</v>
      </c>
      <c r="O186">
        <v>1340</v>
      </c>
      <c r="P186">
        <v>1203</v>
      </c>
    </row>
    <row r="187" spans="1:16" x14ac:dyDescent="0.4">
      <c r="A187" t="s">
        <v>221</v>
      </c>
      <c r="B187">
        <v>29384.52</v>
      </c>
      <c r="C187">
        <v>3740</v>
      </c>
      <c r="D187">
        <v>86390</v>
      </c>
      <c r="E187">
        <v>9080</v>
      </c>
      <c r="F187">
        <v>3825</v>
      </c>
      <c r="G187">
        <v>604.1</v>
      </c>
      <c r="H187">
        <v>515</v>
      </c>
      <c r="I187">
        <v>197</v>
      </c>
      <c r="J187">
        <v>308</v>
      </c>
      <c r="K187">
        <v>563.9</v>
      </c>
      <c r="L187">
        <v>8465</v>
      </c>
      <c r="M187">
        <v>319</v>
      </c>
      <c r="N187">
        <v>372</v>
      </c>
      <c r="O187">
        <v>1338</v>
      </c>
      <c r="P187">
        <v>1208</v>
      </c>
    </row>
    <row r="188" spans="1:16" x14ac:dyDescent="0.4">
      <c r="A188" t="s">
        <v>222</v>
      </c>
      <c r="B188">
        <v>29432.7</v>
      </c>
      <c r="C188">
        <v>3875</v>
      </c>
      <c r="D188">
        <v>89130</v>
      </c>
      <c r="E188">
        <v>9172</v>
      </c>
      <c r="F188">
        <v>3935</v>
      </c>
      <c r="G188">
        <v>612.6</v>
      </c>
      <c r="H188">
        <v>510</v>
      </c>
      <c r="I188">
        <v>198</v>
      </c>
      <c r="J188">
        <v>315</v>
      </c>
      <c r="K188">
        <v>560.20000000000005</v>
      </c>
      <c r="L188">
        <v>8362</v>
      </c>
      <c r="M188">
        <v>319</v>
      </c>
      <c r="N188">
        <v>375</v>
      </c>
      <c r="O188">
        <v>1360</v>
      </c>
      <c r="P188">
        <v>1202</v>
      </c>
    </row>
    <row r="189" spans="1:16" x14ac:dyDescent="0.4">
      <c r="A189" t="s">
        <v>223</v>
      </c>
      <c r="B189">
        <v>29178.799999999999</v>
      </c>
      <c r="C189">
        <v>3775</v>
      </c>
      <c r="D189">
        <v>88130</v>
      </c>
      <c r="E189">
        <v>9330</v>
      </c>
      <c r="F189">
        <v>3875</v>
      </c>
      <c r="G189">
        <v>615.9</v>
      </c>
      <c r="H189">
        <v>501.6</v>
      </c>
      <c r="I189">
        <v>205</v>
      </c>
      <c r="J189">
        <v>315</v>
      </c>
      <c r="K189">
        <v>550.6</v>
      </c>
      <c r="L189">
        <v>8616</v>
      </c>
      <c r="M189">
        <v>312</v>
      </c>
      <c r="N189">
        <v>369</v>
      </c>
      <c r="O189">
        <v>1363</v>
      </c>
      <c r="P189">
        <v>1200</v>
      </c>
    </row>
    <row r="190" spans="1:16" x14ac:dyDescent="0.4">
      <c r="A190" t="s">
        <v>224</v>
      </c>
      <c r="B190">
        <v>29388.87</v>
      </c>
      <c r="C190">
        <v>3720</v>
      </c>
      <c r="D190">
        <v>87960</v>
      </c>
      <c r="E190">
        <v>9391</v>
      </c>
      <c r="F190">
        <v>3860</v>
      </c>
      <c r="G190">
        <v>590.70000000000005</v>
      </c>
      <c r="H190">
        <v>493.6</v>
      </c>
      <c r="I190">
        <v>206</v>
      </c>
      <c r="J190">
        <v>304</v>
      </c>
      <c r="K190">
        <v>563.1</v>
      </c>
      <c r="L190">
        <v>8423</v>
      </c>
      <c r="M190">
        <v>308</v>
      </c>
      <c r="N190">
        <v>361</v>
      </c>
      <c r="O190">
        <v>1288</v>
      </c>
      <c r="P190">
        <v>1243</v>
      </c>
    </row>
    <row r="191" spans="1:16" x14ac:dyDescent="0.4">
      <c r="A191" t="s">
        <v>225</v>
      </c>
      <c r="B191">
        <v>29854</v>
      </c>
      <c r="C191">
        <v>3710</v>
      </c>
      <c r="D191">
        <v>90470</v>
      </c>
      <c r="E191">
        <v>9787</v>
      </c>
      <c r="F191">
        <v>3855</v>
      </c>
      <c r="G191">
        <v>579.6</v>
      </c>
      <c r="H191">
        <v>488.4</v>
      </c>
      <c r="I191">
        <v>211</v>
      </c>
      <c r="J191">
        <v>309</v>
      </c>
      <c r="K191">
        <v>566.9</v>
      </c>
      <c r="L191">
        <v>8462</v>
      </c>
      <c r="M191">
        <v>304</v>
      </c>
      <c r="N191">
        <v>358</v>
      </c>
      <c r="O191">
        <v>1288</v>
      </c>
      <c r="P191">
        <v>1285</v>
      </c>
    </row>
    <row r="192" spans="1:16" x14ac:dyDescent="0.4">
      <c r="A192" t="s">
        <v>226</v>
      </c>
      <c r="B192">
        <v>30089.25</v>
      </c>
      <c r="C192">
        <v>3920</v>
      </c>
      <c r="D192">
        <v>92600</v>
      </c>
      <c r="E192">
        <v>9993</v>
      </c>
      <c r="F192">
        <v>4075</v>
      </c>
      <c r="G192">
        <v>591.29999999999995</v>
      </c>
      <c r="H192">
        <v>495.3</v>
      </c>
      <c r="I192">
        <v>224</v>
      </c>
      <c r="J192">
        <v>312</v>
      </c>
      <c r="K192">
        <v>573</v>
      </c>
      <c r="L192">
        <v>8461</v>
      </c>
      <c r="M192">
        <v>311</v>
      </c>
      <c r="N192">
        <v>363</v>
      </c>
      <c r="O192">
        <v>1307</v>
      </c>
      <c r="P192">
        <v>1274</v>
      </c>
    </row>
    <row r="193" spans="1:16" x14ac:dyDescent="0.4">
      <c r="A193" t="s">
        <v>227</v>
      </c>
      <c r="B193">
        <v>29696.63</v>
      </c>
      <c r="C193">
        <v>3835</v>
      </c>
      <c r="D193">
        <v>91210</v>
      </c>
      <c r="E193">
        <v>9881</v>
      </c>
      <c r="F193">
        <v>4015</v>
      </c>
      <c r="G193">
        <v>570</v>
      </c>
      <c r="H193">
        <v>484.6</v>
      </c>
      <c r="I193">
        <v>209</v>
      </c>
      <c r="J193">
        <v>303</v>
      </c>
      <c r="K193">
        <v>566.29999999999995</v>
      </c>
      <c r="L193">
        <v>8366</v>
      </c>
      <c r="M193">
        <v>307</v>
      </c>
      <c r="N193">
        <v>354</v>
      </c>
      <c r="O193">
        <v>1292</v>
      </c>
      <c r="P193">
        <v>1241</v>
      </c>
    </row>
    <row r="194" spans="1:16" x14ac:dyDescent="0.4">
      <c r="A194" t="s">
        <v>228</v>
      </c>
      <c r="B194">
        <v>29730.79</v>
      </c>
      <c r="C194">
        <v>3960</v>
      </c>
      <c r="D194">
        <v>89490</v>
      </c>
      <c r="E194">
        <v>10000</v>
      </c>
      <c r="F194">
        <v>4120</v>
      </c>
      <c r="G194">
        <v>578.20000000000005</v>
      </c>
      <c r="H194">
        <v>488.4</v>
      </c>
      <c r="I194">
        <v>205</v>
      </c>
      <c r="J194">
        <v>308</v>
      </c>
      <c r="K194">
        <v>557.70000000000005</v>
      </c>
      <c r="L194">
        <v>8487</v>
      </c>
      <c r="M194">
        <v>314</v>
      </c>
      <c r="N194">
        <v>353</v>
      </c>
      <c r="O194">
        <v>1343</v>
      </c>
      <c r="P194">
        <v>1270</v>
      </c>
    </row>
    <row r="195" spans="1:16" x14ac:dyDescent="0.4">
      <c r="A195" t="s">
        <v>229</v>
      </c>
      <c r="B195">
        <v>29708.98</v>
      </c>
      <c r="C195">
        <v>4020</v>
      </c>
      <c r="D195">
        <v>90980</v>
      </c>
      <c r="E195">
        <v>10000</v>
      </c>
      <c r="F195">
        <v>4160</v>
      </c>
      <c r="G195">
        <v>574.29999999999995</v>
      </c>
      <c r="H195">
        <v>482.7</v>
      </c>
      <c r="I195">
        <v>202</v>
      </c>
      <c r="J195">
        <v>304</v>
      </c>
      <c r="K195">
        <v>551</v>
      </c>
      <c r="L195">
        <v>8418</v>
      </c>
      <c r="M195">
        <v>307</v>
      </c>
      <c r="N195">
        <v>346</v>
      </c>
      <c r="O195">
        <v>1342</v>
      </c>
      <c r="P195">
        <v>1255</v>
      </c>
    </row>
    <row r="196" spans="1:16" x14ac:dyDescent="0.4">
      <c r="A196" t="s">
        <v>230</v>
      </c>
      <c r="B196">
        <v>29768.06</v>
      </c>
      <c r="C196">
        <v>4155</v>
      </c>
      <c r="D196">
        <v>87890</v>
      </c>
      <c r="E196">
        <v>9950</v>
      </c>
      <c r="F196">
        <v>4215</v>
      </c>
      <c r="G196">
        <v>573.6</v>
      </c>
      <c r="H196">
        <v>478.7</v>
      </c>
      <c r="I196">
        <v>217</v>
      </c>
      <c r="J196">
        <v>306</v>
      </c>
      <c r="K196">
        <v>545.9</v>
      </c>
      <c r="L196">
        <v>8418</v>
      </c>
      <c r="M196">
        <v>308</v>
      </c>
      <c r="N196">
        <v>356</v>
      </c>
      <c r="O196">
        <v>1338</v>
      </c>
      <c r="P196">
        <v>1258</v>
      </c>
    </row>
    <row r="197" spans="1:16" x14ac:dyDescent="0.4">
      <c r="A197" t="s">
        <v>231</v>
      </c>
      <c r="B197">
        <v>29538.73</v>
      </c>
      <c r="C197">
        <v>3905</v>
      </c>
      <c r="D197">
        <v>87310</v>
      </c>
      <c r="E197">
        <v>10030</v>
      </c>
      <c r="F197">
        <v>3985</v>
      </c>
      <c r="G197">
        <v>575.4</v>
      </c>
      <c r="H197">
        <v>475.3</v>
      </c>
      <c r="I197">
        <v>201</v>
      </c>
      <c r="J197">
        <v>310</v>
      </c>
      <c r="K197">
        <v>542.20000000000005</v>
      </c>
      <c r="L197">
        <v>8435</v>
      </c>
      <c r="M197">
        <v>308</v>
      </c>
      <c r="N197">
        <v>355</v>
      </c>
      <c r="O197">
        <v>1355</v>
      </c>
      <c r="P197">
        <v>1261</v>
      </c>
    </row>
    <row r="198" spans="1:16" x14ac:dyDescent="0.4">
      <c r="A198" t="s">
        <v>232</v>
      </c>
      <c r="B198">
        <v>29751.61</v>
      </c>
      <c r="C198">
        <v>3885</v>
      </c>
      <c r="D198">
        <v>90720</v>
      </c>
      <c r="E198">
        <v>10110</v>
      </c>
      <c r="F198">
        <v>3890</v>
      </c>
      <c r="G198">
        <v>576.70000000000005</v>
      </c>
      <c r="H198">
        <v>472.7</v>
      </c>
      <c r="I198">
        <v>194</v>
      </c>
      <c r="J198">
        <v>313</v>
      </c>
      <c r="K198">
        <v>547</v>
      </c>
      <c r="L198">
        <v>8507</v>
      </c>
      <c r="M198">
        <v>313</v>
      </c>
      <c r="N198">
        <v>348</v>
      </c>
      <c r="O198">
        <v>1402</v>
      </c>
      <c r="P198">
        <v>1267</v>
      </c>
    </row>
    <row r="199" spans="1:16" x14ac:dyDescent="0.4">
      <c r="A199" t="s">
        <v>233</v>
      </c>
      <c r="B199">
        <v>29620.99</v>
      </c>
      <c r="C199">
        <v>3775</v>
      </c>
      <c r="D199">
        <v>89750</v>
      </c>
      <c r="E199">
        <v>9960</v>
      </c>
      <c r="F199">
        <v>3785</v>
      </c>
      <c r="G199">
        <v>574.29999999999995</v>
      </c>
      <c r="H199">
        <v>468</v>
      </c>
      <c r="I199">
        <v>192</v>
      </c>
      <c r="J199">
        <v>316</v>
      </c>
      <c r="K199">
        <v>556.29999999999995</v>
      </c>
      <c r="L199">
        <v>8485</v>
      </c>
      <c r="M199">
        <v>310</v>
      </c>
      <c r="N199">
        <v>337</v>
      </c>
      <c r="O199">
        <v>1428</v>
      </c>
      <c r="P199">
        <v>1263</v>
      </c>
    </row>
    <row r="200" spans="1:16" x14ac:dyDescent="0.4">
      <c r="A200" t="s">
        <v>234</v>
      </c>
      <c r="B200">
        <v>29642.69</v>
      </c>
      <c r="C200">
        <v>3940</v>
      </c>
      <c r="D200">
        <v>89800</v>
      </c>
      <c r="E200">
        <v>10150</v>
      </c>
      <c r="F200">
        <v>3890</v>
      </c>
      <c r="G200">
        <v>582.29999999999995</v>
      </c>
      <c r="H200">
        <v>478.9</v>
      </c>
      <c r="I200">
        <v>189</v>
      </c>
      <c r="J200">
        <v>315</v>
      </c>
      <c r="K200">
        <v>563.1</v>
      </c>
      <c r="L200">
        <v>8564</v>
      </c>
      <c r="M200">
        <v>311</v>
      </c>
      <c r="N200">
        <v>338</v>
      </c>
      <c r="O200">
        <v>1445</v>
      </c>
      <c r="P200">
        <v>1249</v>
      </c>
    </row>
    <row r="201" spans="1:16" x14ac:dyDescent="0.4">
      <c r="A201" t="s">
        <v>235</v>
      </c>
      <c r="B201">
        <v>29683.37</v>
      </c>
      <c r="C201">
        <v>3850</v>
      </c>
      <c r="D201">
        <v>90230</v>
      </c>
      <c r="E201">
        <v>10080</v>
      </c>
      <c r="F201">
        <v>3815</v>
      </c>
      <c r="G201">
        <v>576.1</v>
      </c>
      <c r="H201">
        <v>482.4</v>
      </c>
      <c r="I201">
        <v>192</v>
      </c>
      <c r="J201">
        <v>313</v>
      </c>
      <c r="K201">
        <v>566.20000000000005</v>
      </c>
      <c r="L201">
        <v>8530</v>
      </c>
      <c r="M201">
        <v>312</v>
      </c>
      <c r="N201">
        <v>322</v>
      </c>
      <c r="O201">
        <v>1427</v>
      </c>
      <c r="P201">
        <v>1280</v>
      </c>
    </row>
    <row r="202" spans="1:16" x14ac:dyDescent="0.4">
      <c r="A202" t="s">
        <v>236</v>
      </c>
      <c r="B202">
        <v>29685.37</v>
      </c>
      <c r="C202">
        <v>3895</v>
      </c>
      <c r="D202">
        <v>89340</v>
      </c>
      <c r="E202">
        <v>10005</v>
      </c>
      <c r="F202">
        <v>3905</v>
      </c>
      <c r="G202">
        <v>571</v>
      </c>
      <c r="H202">
        <v>479.6</v>
      </c>
      <c r="I202">
        <v>191</v>
      </c>
      <c r="J202">
        <v>310</v>
      </c>
      <c r="K202">
        <v>567.70000000000005</v>
      </c>
      <c r="L202">
        <v>8522</v>
      </c>
      <c r="M202">
        <v>312</v>
      </c>
      <c r="N202">
        <v>321</v>
      </c>
      <c r="O202">
        <v>1420</v>
      </c>
      <c r="P202">
        <v>1335</v>
      </c>
    </row>
    <row r="203" spans="1:16" x14ac:dyDescent="0.4">
      <c r="A203" t="s">
        <v>237</v>
      </c>
      <c r="B203">
        <v>29100.38</v>
      </c>
      <c r="C203">
        <v>3945</v>
      </c>
      <c r="D203">
        <v>87400</v>
      </c>
      <c r="E203">
        <v>9821</v>
      </c>
      <c r="F203">
        <v>3970</v>
      </c>
      <c r="G203">
        <v>557.20000000000005</v>
      </c>
      <c r="H203">
        <v>477</v>
      </c>
      <c r="I203">
        <v>190</v>
      </c>
      <c r="J203">
        <v>297</v>
      </c>
      <c r="K203">
        <v>561.9</v>
      </c>
      <c r="L203">
        <v>8418</v>
      </c>
      <c r="M203">
        <v>306</v>
      </c>
      <c r="N203">
        <v>321</v>
      </c>
      <c r="O203">
        <v>1410</v>
      </c>
      <c r="P203">
        <v>1295</v>
      </c>
    </row>
    <row r="204" spans="1:16" x14ac:dyDescent="0.4">
      <c r="A204" t="s">
        <v>238</v>
      </c>
      <c r="B204">
        <v>28508.55</v>
      </c>
      <c r="C204">
        <v>3905</v>
      </c>
      <c r="D204">
        <v>85680</v>
      </c>
      <c r="E204">
        <v>9922</v>
      </c>
      <c r="F204">
        <v>3935</v>
      </c>
      <c r="G204">
        <v>546.9</v>
      </c>
      <c r="H204">
        <v>467.5</v>
      </c>
      <c r="I204">
        <v>187</v>
      </c>
      <c r="J204">
        <v>281</v>
      </c>
      <c r="K204">
        <v>540.5</v>
      </c>
      <c r="L204">
        <v>8212</v>
      </c>
      <c r="M204">
        <v>303</v>
      </c>
      <c r="N204">
        <v>313</v>
      </c>
      <c r="O204">
        <v>1334</v>
      </c>
      <c r="P204">
        <v>1227</v>
      </c>
    </row>
    <row r="205" spans="1:16" x14ac:dyDescent="0.4">
      <c r="A205" t="s">
        <v>239</v>
      </c>
      <c r="B205">
        <v>29188.17</v>
      </c>
      <c r="C205">
        <v>4055</v>
      </c>
      <c r="D205">
        <v>87820</v>
      </c>
      <c r="E205">
        <v>10100</v>
      </c>
      <c r="F205">
        <v>4085</v>
      </c>
      <c r="G205">
        <v>550</v>
      </c>
      <c r="H205">
        <v>465.4</v>
      </c>
      <c r="I205">
        <v>191</v>
      </c>
      <c r="J205">
        <v>287</v>
      </c>
      <c r="K205">
        <v>542</v>
      </c>
      <c r="L205">
        <v>8368</v>
      </c>
      <c r="M205">
        <v>306</v>
      </c>
      <c r="N205">
        <v>316</v>
      </c>
      <c r="O205">
        <v>1397</v>
      </c>
      <c r="P205">
        <v>1244</v>
      </c>
    </row>
    <row r="206" spans="1:16" x14ac:dyDescent="0.4">
      <c r="A206" t="s">
        <v>240</v>
      </c>
      <c r="B206">
        <v>29020.63</v>
      </c>
      <c r="C206">
        <v>4050</v>
      </c>
      <c r="D206">
        <v>87490</v>
      </c>
      <c r="E206">
        <v>10005</v>
      </c>
      <c r="F206">
        <v>4115</v>
      </c>
      <c r="G206">
        <v>551.20000000000005</v>
      </c>
      <c r="H206">
        <v>461.1</v>
      </c>
      <c r="I206">
        <v>188</v>
      </c>
      <c r="J206">
        <v>289</v>
      </c>
      <c r="K206">
        <v>521</v>
      </c>
      <c r="L206">
        <v>8277</v>
      </c>
      <c r="M206">
        <v>305</v>
      </c>
      <c r="N206">
        <v>317</v>
      </c>
      <c r="O206">
        <v>1369</v>
      </c>
      <c r="P206">
        <v>1237</v>
      </c>
    </row>
    <row r="207" spans="1:16" x14ac:dyDescent="0.4">
      <c r="A207" t="s">
        <v>241</v>
      </c>
      <c r="B207">
        <v>29126.23</v>
      </c>
      <c r="C207">
        <v>4090</v>
      </c>
      <c r="D207">
        <v>88220</v>
      </c>
      <c r="E207">
        <v>10135</v>
      </c>
      <c r="F207">
        <v>4150</v>
      </c>
      <c r="G207">
        <v>555.29999999999995</v>
      </c>
      <c r="H207">
        <v>462.2</v>
      </c>
      <c r="I207">
        <v>186</v>
      </c>
      <c r="J207">
        <v>295</v>
      </c>
      <c r="K207">
        <v>517.6</v>
      </c>
      <c r="L207">
        <v>8265</v>
      </c>
      <c r="M207">
        <v>308</v>
      </c>
      <c r="N207">
        <v>318</v>
      </c>
      <c r="O207">
        <v>1401</v>
      </c>
      <c r="P207">
        <v>1251</v>
      </c>
    </row>
    <row r="208" spans="1:16" x14ac:dyDescent="0.4">
      <c r="A208" t="s">
        <v>242</v>
      </c>
      <c r="B208">
        <v>28991.89</v>
      </c>
      <c r="C208">
        <v>4175</v>
      </c>
      <c r="D208">
        <v>89340</v>
      </c>
      <c r="E208">
        <v>10040</v>
      </c>
      <c r="F208">
        <v>4245</v>
      </c>
      <c r="G208">
        <v>554.9</v>
      </c>
      <c r="H208">
        <v>460.4</v>
      </c>
      <c r="I208">
        <v>185</v>
      </c>
      <c r="J208">
        <v>301</v>
      </c>
      <c r="K208">
        <v>533</v>
      </c>
      <c r="L208">
        <v>8172</v>
      </c>
      <c r="M208">
        <v>309</v>
      </c>
      <c r="N208">
        <v>319</v>
      </c>
      <c r="O208">
        <v>1409</v>
      </c>
      <c r="P208">
        <v>1225</v>
      </c>
    </row>
    <row r="209" spans="1:16" x14ac:dyDescent="0.4">
      <c r="A209" t="s">
        <v>243</v>
      </c>
      <c r="B209">
        <v>29053.97</v>
      </c>
      <c r="C209">
        <v>4065</v>
      </c>
      <c r="D209">
        <v>89730</v>
      </c>
      <c r="E209">
        <v>9891</v>
      </c>
      <c r="F209">
        <v>4180</v>
      </c>
      <c r="G209">
        <v>551.1</v>
      </c>
      <c r="H209">
        <v>465.1</v>
      </c>
      <c r="I209">
        <v>181</v>
      </c>
      <c r="J209">
        <v>299</v>
      </c>
      <c r="K209">
        <v>544</v>
      </c>
      <c r="L209">
        <v>8299</v>
      </c>
      <c r="M209">
        <v>307</v>
      </c>
      <c r="N209">
        <v>316</v>
      </c>
      <c r="O209">
        <v>1387</v>
      </c>
      <c r="P209">
        <v>1235</v>
      </c>
    </row>
    <row r="210" spans="1:16" x14ac:dyDescent="0.4">
      <c r="A210" t="s">
        <v>244</v>
      </c>
      <c r="B210">
        <v>28812.63</v>
      </c>
      <c r="C210">
        <v>4290</v>
      </c>
      <c r="D210">
        <v>89710</v>
      </c>
      <c r="E210">
        <v>9885</v>
      </c>
      <c r="F210">
        <v>4390</v>
      </c>
      <c r="G210">
        <v>547.70000000000005</v>
      </c>
      <c r="H210">
        <v>471.2</v>
      </c>
      <c r="I210">
        <v>184</v>
      </c>
      <c r="J210">
        <v>296</v>
      </c>
      <c r="K210">
        <v>505</v>
      </c>
      <c r="L210">
        <v>8127</v>
      </c>
      <c r="M210">
        <v>326</v>
      </c>
      <c r="N210">
        <v>323</v>
      </c>
      <c r="O210">
        <v>1438</v>
      </c>
      <c r="P210">
        <v>1275</v>
      </c>
    </row>
    <row r="211" spans="1:16" x14ac:dyDescent="0.4">
      <c r="A211" t="s">
        <v>245</v>
      </c>
      <c r="B211">
        <v>29331.37</v>
      </c>
      <c r="C211">
        <v>4445</v>
      </c>
      <c r="D211">
        <v>92790</v>
      </c>
      <c r="E211">
        <v>10040</v>
      </c>
      <c r="F211">
        <v>4620</v>
      </c>
      <c r="G211">
        <v>563.70000000000005</v>
      </c>
      <c r="H211">
        <v>487.9</v>
      </c>
      <c r="I211">
        <v>189</v>
      </c>
      <c r="J211">
        <v>305</v>
      </c>
      <c r="K211">
        <v>486.1</v>
      </c>
      <c r="L211">
        <v>8363</v>
      </c>
      <c r="M211">
        <v>343</v>
      </c>
      <c r="N211">
        <v>341</v>
      </c>
      <c r="O211">
        <v>1553</v>
      </c>
      <c r="P211">
        <v>1224</v>
      </c>
    </row>
    <row r="212" spans="1:16" x14ac:dyDescent="0.4">
      <c r="A212" t="s">
        <v>246</v>
      </c>
      <c r="B212">
        <v>29357.82</v>
      </c>
      <c r="C212">
        <v>4560</v>
      </c>
      <c r="D212">
        <v>92110</v>
      </c>
      <c r="E212">
        <v>10000</v>
      </c>
      <c r="F212">
        <v>4795</v>
      </c>
      <c r="G212">
        <v>557.9</v>
      </c>
      <c r="H212">
        <v>490.2</v>
      </c>
      <c r="I212">
        <v>191</v>
      </c>
      <c r="J212">
        <v>305</v>
      </c>
      <c r="K212">
        <v>485.5</v>
      </c>
      <c r="L212">
        <v>8364</v>
      </c>
      <c r="M212">
        <v>346</v>
      </c>
      <c r="N212">
        <v>346</v>
      </c>
      <c r="O212">
        <v>1609</v>
      </c>
      <c r="P212">
        <v>1240</v>
      </c>
    </row>
    <row r="213" spans="1:16" x14ac:dyDescent="0.4">
      <c r="A213" t="s">
        <v>247</v>
      </c>
      <c r="B213">
        <v>29518.34</v>
      </c>
      <c r="C213">
        <v>4415</v>
      </c>
      <c r="D213">
        <v>87660</v>
      </c>
      <c r="E213">
        <v>10170</v>
      </c>
      <c r="F213">
        <v>4680</v>
      </c>
      <c r="G213">
        <v>582.4</v>
      </c>
      <c r="H213">
        <v>507.5</v>
      </c>
      <c r="I213">
        <v>193</v>
      </c>
      <c r="J213">
        <v>311</v>
      </c>
      <c r="K213">
        <v>475.2</v>
      </c>
      <c r="L213">
        <v>8506</v>
      </c>
      <c r="M213">
        <v>343</v>
      </c>
      <c r="N213">
        <v>345</v>
      </c>
      <c r="O213">
        <v>1725</v>
      </c>
      <c r="P213">
        <v>1241</v>
      </c>
    </row>
    <row r="214" spans="1:16" x14ac:dyDescent="0.4">
      <c r="A214" t="s">
        <v>248</v>
      </c>
      <c r="B214">
        <v>28608.59</v>
      </c>
      <c r="C214">
        <v>4470</v>
      </c>
      <c r="D214">
        <v>87040</v>
      </c>
      <c r="E214">
        <v>9508</v>
      </c>
      <c r="F214">
        <v>4715</v>
      </c>
      <c r="G214">
        <v>578.6</v>
      </c>
      <c r="H214">
        <v>499.6</v>
      </c>
      <c r="I214">
        <v>187</v>
      </c>
      <c r="J214">
        <v>303</v>
      </c>
      <c r="K214">
        <v>462.5</v>
      </c>
      <c r="L214">
        <v>8341</v>
      </c>
      <c r="M214">
        <v>339</v>
      </c>
      <c r="N214">
        <v>343</v>
      </c>
      <c r="O214">
        <v>1678</v>
      </c>
      <c r="P214">
        <v>1173</v>
      </c>
    </row>
    <row r="215" spans="1:16" x14ac:dyDescent="0.4">
      <c r="A215" t="s">
        <v>249</v>
      </c>
      <c r="B215">
        <v>28147.51</v>
      </c>
      <c r="C215">
        <v>4285</v>
      </c>
      <c r="D215">
        <v>87050</v>
      </c>
      <c r="E215">
        <v>9180</v>
      </c>
      <c r="F215">
        <v>4445</v>
      </c>
      <c r="G215">
        <v>520.5</v>
      </c>
      <c r="H215">
        <v>472.8</v>
      </c>
      <c r="I215">
        <v>183</v>
      </c>
      <c r="J215">
        <v>300</v>
      </c>
      <c r="K215">
        <v>455.8</v>
      </c>
      <c r="L215">
        <v>8523</v>
      </c>
      <c r="M215">
        <v>328</v>
      </c>
      <c r="N215">
        <v>338</v>
      </c>
      <c r="O215">
        <v>1619</v>
      </c>
      <c r="P215">
        <v>1174</v>
      </c>
    </row>
    <row r="216" spans="1:16" x14ac:dyDescent="0.4">
      <c r="A216" t="s">
        <v>250</v>
      </c>
      <c r="B216">
        <v>27448.01</v>
      </c>
      <c r="C216">
        <v>4225</v>
      </c>
      <c r="D216">
        <v>84220</v>
      </c>
      <c r="E216">
        <v>8467</v>
      </c>
      <c r="F216">
        <v>4370</v>
      </c>
      <c r="G216">
        <v>523.4</v>
      </c>
      <c r="H216">
        <v>462.1</v>
      </c>
      <c r="I216">
        <v>179</v>
      </c>
      <c r="J216">
        <v>300</v>
      </c>
      <c r="K216">
        <v>442.2</v>
      </c>
      <c r="L216">
        <v>8392</v>
      </c>
      <c r="M216">
        <v>327</v>
      </c>
      <c r="N216">
        <v>339</v>
      </c>
      <c r="O216">
        <v>1589</v>
      </c>
      <c r="P216">
        <v>1142</v>
      </c>
    </row>
    <row r="217" spans="1:16" x14ac:dyDescent="0.4">
      <c r="A217" t="s">
        <v>251</v>
      </c>
      <c r="B217">
        <v>28084.47</v>
      </c>
      <c r="C217">
        <v>4315</v>
      </c>
      <c r="D217">
        <v>86930</v>
      </c>
      <c r="E217">
        <v>8528</v>
      </c>
      <c r="F217">
        <v>4400</v>
      </c>
      <c r="G217">
        <v>534.4</v>
      </c>
      <c r="H217">
        <v>463.1</v>
      </c>
      <c r="I217">
        <v>172</v>
      </c>
      <c r="J217">
        <v>303</v>
      </c>
      <c r="K217">
        <v>455.3</v>
      </c>
      <c r="L217">
        <v>8478</v>
      </c>
      <c r="M217">
        <v>331</v>
      </c>
      <c r="N217">
        <v>341</v>
      </c>
      <c r="O217">
        <v>1544</v>
      </c>
      <c r="P217">
        <v>1184</v>
      </c>
    </row>
    <row r="218" spans="1:16" x14ac:dyDescent="0.4">
      <c r="A218" t="s">
        <v>252</v>
      </c>
      <c r="B218">
        <v>27824.83</v>
      </c>
      <c r="C218">
        <v>4275</v>
      </c>
      <c r="D218">
        <v>86090</v>
      </c>
      <c r="E218">
        <v>8431</v>
      </c>
      <c r="F218">
        <v>4315</v>
      </c>
      <c r="G218">
        <v>537.79999999999995</v>
      </c>
      <c r="H218">
        <v>462</v>
      </c>
      <c r="I218">
        <v>163</v>
      </c>
      <c r="J218">
        <v>308</v>
      </c>
      <c r="K218">
        <v>470.9</v>
      </c>
      <c r="L218">
        <v>8648</v>
      </c>
      <c r="M218">
        <v>330</v>
      </c>
      <c r="N218">
        <v>347</v>
      </c>
      <c r="O218">
        <v>1533</v>
      </c>
      <c r="P218">
        <v>1168</v>
      </c>
    </row>
    <row r="219" spans="1:16" x14ac:dyDescent="0.4">
      <c r="A219" t="s">
        <v>253</v>
      </c>
      <c r="B219">
        <v>28406.84</v>
      </c>
      <c r="C219">
        <v>4415</v>
      </c>
      <c r="D219">
        <v>88930</v>
      </c>
      <c r="E219">
        <v>8647</v>
      </c>
      <c r="F219">
        <v>4395</v>
      </c>
      <c r="G219">
        <v>539.6</v>
      </c>
      <c r="H219">
        <v>473.9</v>
      </c>
      <c r="I219">
        <v>173</v>
      </c>
      <c r="J219">
        <v>309</v>
      </c>
      <c r="K219">
        <v>471.2</v>
      </c>
      <c r="L219">
        <v>8819</v>
      </c>
      <c r="M219">
        <v>337</v>
      </c>
      <c r="N219">
        <v>347</v>
      </c>
      <c r="O219">
        <v>1601</v>
      </c>
      <c r="P219">
        <v>1157</v>
      </c>
    </row>
    <row r="220" spans="1:16" x14ac:dyDescent="0.4">
      <c r="A220" t="s">
        <v>254</v>
      </c>
      <c r="B220">
        <v>28044.45</v>
      </c>
      <c r="C220">
        <v>4430</v>
      </c>
      <c r="D220">
        <v>86150</v>
      </c>
      <c r="E220">
        <v>8470</v>
      </c>
      <c r="F220">
        <v>4375</v>
      </c>
      <c r="G220">
        <v>522.4</v>
      </c>
      <c r="H220">
        <v>469.1</v>
      </c>
      <c r="I220">
        <v>172</v>
      </c>
      <c r="J220">
        <v>299</v>
      </c>
      <c r="K220">
        <v>469.1</v>
      </c>
      <c r="L220">
        <v>8699</v>
      </c>
      <c r="M220">
        <v>331</v>
      </c>
      <c r="N220">
        <v>347</v>
      </c>
      <c r="O220">
        <v>1576</v>
      </c>
      <c r="P220">
        <v>1129</v>
      </c>
    </row>
    <row r="221" spans="1:16" x14ac:dyDescent="0.4">
      <c r="A221" t="s">
        <v>255</v>
      </c>
      <c r="B221">
        <v>28098.25</v>
      </c>
      <c r="C221">
        <v>4370</v>
      </c>
      <c r="D221">
        <v>85700</v>
      </c>
      <c r="E221">
        <v>8500</v>
      </c>
      <c r="F221">
        <v>4345</v>
      </c>
      <c r="G221">
        <v>530.1</v>
      </c>
      <c r="H221">
        <v>459.6</v>
      </c>
      <c r="I221">
        <v>175</v>
      </c>
      <c r="J221">
        <v>300</v>
      </c>
      <c r="K221">
        <v>471.4</v>
      </c>
      <c r="L221">
        <v>8665</v>
      </c>
      <c r="M221">
        <v>329</v>
      </c>
      <c r="N221">
        <v>343</v>
      </c>
      <c r="O221">
        <v>1482</v>
      </c>
      <c r="P221">
        <v>1145</v>
      </c>
    </row>
    <row r="222" spans="1:16" x14ac:dyDescent="0.4">
      <c r="A222" t="s">
        <v>256</v>
      </c>
      <c r="B222">
        <v>28317.83</v>
      </c>
      <c r="C222">
        <v>4355</v>
      </c>
      <c r="D222">
        <v>86630</v>
      </c>
      <c r="E222">
        <v>8505</v>
      </c>
      <c r="F222">
        <v>4365</v>
      </c>
      <c r="G222">
        <v>528.1</v>
      </c>
      <c r="H222">
        <v>453.6</v>
      </c>
      <c r="I222">
        <v>176</v>
      </c>
      <c r="J222">
        <v>293</v>
      </c>
      <c r="K222">
        <v>473.9</v>
      </c>
      <c r="L222">
        <v>8743</v>
      </c>
      <c r="M222">
        <v>335</v>
      </c>
      <c r="N222">
        <v>345</v>
      </c>
      <c r="O222">
        <v>1480</v>
      </c>
      <c r="P222">
        <v>1154</v>
      </c>
    </row>
    <row r="223" spans="1:16" x14ac:dyDescent="0.4">
      <c r="A223" t="s">
        <v>257</v>
      </c>
      <c r="B223">
        <v>28364.61</v>
      </c>
      <c r="C223">
        <v>4600</v>
      </c>
      <c r="D223">
        <v>86760</v>
      </c>
      <c r="E223">
        <v>8315</v>
      </c>
      <c r="F223">
        <v>4565</v>
      </c>
      <c r="G223">
        <v>532.79999999999995</v>
      </c>
      <c r="H223">
        <v>456.3</v>
      </c>
      <c r="I223">
        <v>171</v>
      </c>
      <c r="J223">
        <v>294</v>
      </c>
      <c r="K223">
        <v>470.4</v>
      </c>
      <c r="L223">
        <v>8835</v>
      </c>
      <c r="M223">
        <v>344</v>
      </c>
      <c r="N223">
        <v>345</v>
      </c>
      <c r="O223">
        <v>1498</v>
      </c>
      <c r="P223">
        <v>1160</v>
      </c>
    </row>
    <row r="224" spans="1:16" x14ac:dyDescent="0.4">
      <c r="A224" t="s">
        <v>258</v>
      </c>
      <c r="B224">
        <v>28553.98</v>
      </c>
      <c r="C224">
        <v>4480</v>
      </c>
      <c r="D224">
        <v>87570</v>
      </c>
      <c r="E224">
        <v>8360</v>
      </c>
      <c r="F224">
        <v>4460</v>
      </c>
      <c r="G224">
        <v>532.4</v>
      </c>
      <c r="H224">
        <v>458</v>
      </c>
      <c r="I224">
        <v>174</v>
      </c>
      <c r="J224">
        <v>292</v>
      </c>
      <c r="K224">
        <v>485.9</v>
      </c>
      <c r="L224">
        <v>8877</v>
      </c>
      <c r="M224">
        <v>338</v>
      </c>
      <c r="N224">
        <v>342</v>
      </c>
      <c r="O224">
        <v>1541</v>
      </c>
      <c r="P224">
        <v>1163</v>
      </c>
    </row>
    <row r="225" spans="1:16" x14ac:dyDescent="0.4">
      <c r="A225" t="s">
        <v>259</v>
      </c>
      <c r="B225">
        <v>28642.19</v>
      </c>
      <c r="C225">
        <v>4455</v>
      </c>
      <c r="D225">
        <v>88030</v>
      </c>
      <c r="E225">
        <v>8274</v>
      </c>
      <c r="F225">
        <v>4400</v>
      </c>
      <c r="G225">
        <v>527</v>
      </c>
      <c r="H225">
        <v>450.9</v>
      </c>
      <c r="I225">
        <v>178</v>
      </c>
      <c r="J225">
        <v>295</v>
      </c>
      <c r="K225">
        <v>502.3</v>
      </c>
      <c r="L225">
        <v>8906</v>
      </c>
      <c r="M225">
        <v>337</v>
      </c>
      <c r="N225">
        <v>338</v>
      </c>
      <c r="O225">
        <v>1495</v>
      </c>
      <c r="P225">
        <v>1185</v>
      </c>
    </row>
    <row r="226" spans="1:16" x14ac:dyDescent="0.4">
      <c r="A226" t="s">
        <v>260</v>
      </c>
      <c r="B226">
        <v>28549.01</v>
      </c>
      <c r="C226">
        <v>4390</v>
      </c>
      <c r="D226">
        <v>87980</v>
      </c>
      <c r="E226">
        <v>8092</v>
      </c>
      <c r="F226">
        <v>4265</v>
      </c>
      <c r="G226">
        <v>536.70000000000005</v>
      </c>
      <c r="H226">
        <v>447.6</v>
      </c>
      <c r="I226">
        <v>176</v>
      </c>
      <c r="J226">
        <v>294</v>
      </c>
      <c r="K226">
        <v>518.79999999999995</v>
      </c>
      <c r="L226">
        <v>8980</v>
      </c>
      <c r="M226">
        <v>328</v>
      </c>
      <c r="N226">
        <v>333</v>
      </c>
      <c r="O226">
        <v>1434</v>
      </c>
      <c r="P226">
        <v>1180</v>
      </c>
    </row>
    <row r="227" spans="1:16" x14ac:dyDescent="0.4">
      <c r="A227" t="s">
        <v>261</v>
      </c>
      <c r="B227">
        <v>29149.41</v>
      </c>
      <c r="C227">
        <v>4500</v>
      </c>
      <c r="D227">
        <v>89830</v>
      </c>
      <c r="E227">
        <v>8388</v>
      </c>
      <c r="F227">
        <v>4375</v>
      </c>
      <c r="G227">
        <v>553.29999999999995</v>
      </c>
      <c r="H227">
        <v>455</v>
      </c>
      <c r="I227">
        <v>179</v>
      </c>
      <c r="J227">
        <v>309</v>
      </c>
      <c r="K227">
        <v>525.6</v>
      </c>
      <c r="L227">
        <v>9135</v>
      </c>
      <c r="M227">
        <v>342</v>
      </c>
      <c r="N227">
        <v>345</v>
      </c>
      <c r="O227">
        <v>1490</v>
      </c>
      <c r="P227">
        <v>1179</v>
      </c>
    </row>
    <row r="228" spans="1:16" x14ac:dyDescent="0.4">
      <c r="A228" t="s">
        <v>262</v>
      </c>
      <c r="B228">
        <v>28860.080000000002</v>
      </c>
      <c r="C228">
        <v>4515</v>
      </c>
      <c r="D228">
        <v>89170</v>
      </c>
      <c r="E228">
        <v>8256</v>
      </c>
      <c r="F228">
        <v>4395</v>
      </c>
      <c r="G228">
        <v>539.1</v>
      </c>
      <c r="H228">
        <v>452.5</v>
      </c>
      <c r="I228">
        <v>178</v>
      </c>
      <c r="J228">
        <v>304</v>
      </c>
      <c r="K228">
        <v>514.6</v>
      </c>
      <c r="L228">
        <v>9115</v>
      </c>
      <c r="M228">
        <v>338</v>
      </c>
      <c r="N228">
        <v>339</v>
      </c>
      <c r="O228">
        <v>1458</v>
      </c>
      <c r="P228">
        <v>1114</v>
      </c>
    </row>
    <row r="229" spans="1:16" x14ac:dyDescent="0.4">
      <c r="A229" t="s">
        <v>263</v>
      </c>
      <c r="B229">
        <v>28814.34</v>
      </c>
      <c r="C229">
        <v>4615</v>
      </c>
      <c r="D229">
        <v>88900</v>
      </c>
      <c r="E229">
        <v>8162</v>
      </c>
      <c r="F229">
        <v>4500</v>
      </c>
      <c r="G229">
        <v>544.5</v>
      </c>
      <c r="H229">
        <v>456.3</v>
      </c>
      <c r="I229">
        <v>176</v>
      </c>
      <c r="J229">
        <v>310</v>
      </c>
      <c r="K229">
        <v>517.29999999999995</v>
      </c>
      <c r="L229">
        <v>9423</v>
      </c>
      <c r="M229">
        <v>341</v>
      </c>
      <c r="N229">
        <v>338</v>
      </c>
      <c r="O229">
        <v>1395</v>
      </c>
      <c r="P229">
        <v>1151</v>
      </c>
    </row>
    <row r="230" spans="1:16" x14ac:dyDescent="0.4">
      <c r="A230" t="s">
        <v>264</v>
      </c>
      <c r="B230">
        <v>28946.14</v>
      </c>
      <c r="C230">
        <v>4790</v>
      </c>
      <c r="D230">
        <v>88770</v>
      </c>
      <c r="E230">
        <v>8109</v>
      </c>
      <c r="F230">
        <v>4640</v>
      </c>
      <c r="G230">
        <v>553.9</v>
      </c>
      <c r="H230">
        <v>463.6</v>
      </c>
      <c r="I230">
        <v>174</v>
      </c>
      <c r="J230">
        <v>320</v>
      </c>
      <c r="K230">
        <v>519.6</v>
      </c>
      <c r="L230">
        <v>9628</v>
      </c>
      <c r="M230">
        <v>350</v>
      </c>
      <c r="N230">
        <v>360</v>
      </c>
      <c r="O230">
        <v>1417</v>
      </c>
      <c r="P230">
        <v>1172</v>
      </c>
    </row>
    <row r="231" spans="1:16" x14ac:dyDescent="0.4">
      <c r="A231" t="s">
        <v>265</v>
      </c>
      <c r="B231">
        <v>29058.11</v>
      </c>
      <c r="C231">
        <v>4760</v>
      </c>
      <c r="D231">
        <v>85100</v>
      </c>
      <c r="E231">
        <v>8208</v>
      </c>
      <c r="F231">
        <v>4565</v>
      </c>
      <c r="G231">
        <v>562.20000000000005</v>
      </c>
      <c r="H231">
        <v>467</v>
      </c>
      <c r="I231">
        <v>176</v>
      </c>
      <c r="J231">
        <v>321</v>
      </c>
      <c r="K231">
        <v>513</v>
      </c>
      <c r="L231">
        <v>9790</v>
      </c>
      <c r="M231">
        <v>347</v>
      </c>
      <c r="N231">
        <v>353</v>
      </c>
      <c r="O231">
        <v>1416</v>
      </c>
      <c r="P231">
        <v>1268</v>
      </c>
    </row>
    <row r="232" spans="1:16" x14ac:dyDescent="0.4">
      <c r="A232" t="s">
        <v>266</v>
      </c>
      <c r="B232">
        <v>28941.52</v>
      </c>
      <c r="C232">
        <v>4845</v>
      </c>
      <c r="D232">
        <v>85100</v>
      </c>
      <c r="E232">
        <v>8102</v>
      </c>
      <c r="F232">
        <v>4655</v>
      </c>
      <c r="G232">
        <v>571.20000000000005</v>
      </c>
      <c r="H232">
        <v>474.5</v>
      </c>
      <c r="I232">
        <v>173</v>
      </c>
      <c r="J232">
        <v>329</v>
      </c>
      <c r="K232">
        <v>500</v>
      </c>
      <c r="L232">
        <v>9949</v>
      </c>
      <c r="M232">
        <v>353</v>
      </c>
      <c r="N232">
        <v>342</v>
      </c>
      <c r="O232">
        <v>1444</v>
      </c>
      <c r="P232">
        <v>1282</v>
      </c>
    </row>
    <row r="233" spans="1:16" x14ac:dyDescent="0.4">
      <c r="A233" t="s">
        <v>267</v>
      </c>
      <c r="B233">
        <v>29019.24</v>
      </c>
      <c r="C233">
        <v>4960</v>
      </c>
      <c r="D233">
        <v>84120</v>
      </c>
      <c r="E233">
        <v>8153</v>
      </c>
      <c r="F233">
        <v>4760</v>
      </c>
      <c r="G233">
        <v>558.1</v>
      </c>
      <c r="H233">
        <v>474.8</v>
      </c>
      <c r="I233">
        <v>174</v>
      </c>
      <c r="J233">
        <v>319</v>
      </c>
      <c r="K233">
        <v>505.3</v>
      </c>
      <c r="L233">
        <v>9917</v>
      </c>
      <c r="M233">
        <v>350</v>
      </c>
      <c r="N233">
        <v>343</v>
      </c>
      <c r="O233">
        <v>1340</v>
      </c>
      <c r="P233">
        <v>1245</v>
      </c>
    </row>
    <row r="234" spans="1:16" x14ac:dyDescent="0.4">
      <c r="A234" t="s">
        <v>268</v>
      </c>
      <c r="B234">
        <v>28963.56</v>
      </c>
      <c r="C234">
        <v>5090</v>
      </c>
      <c r="D234">
        <v>83260</v>
      </c>
      <c r="E234">
        <v>8019</v>
      </c>
      <c r="F234">
        <v>4870</v>
      </c>
      <c r="G234">
        <v>558.5</v>
      </c>
      <c r="H234">
        <v>473.3</v>
      </c>
      <c r="I234">
        <v>178</v>
      </c>
      <c r="J234">
        <v>319</v>
      </c>
      <c r="K234">
        <v>514.4</v>
      </c>
      <c r="L234">
        <v>9856</v>
      </c>
      <c r="M234">
        <v>345</v>
      </c>
      <c r="N234">
        <v>344</v>
      </c>
      <c r="O234">
        <v>1340</v>
      </c>
      <c r="P234">
        <v>1204</v>
      </c>
    </row>
    <row r="235" spans="1:16" x14ac:dyDescent="0.4">
      <c r="A235" t="s">
        <v>269</v>
      </c>
      <c r="B235">
        <v>28860.799999999999</v>
      </c>
      <c r="C235">
        <v>4930</v>
      </c>
      <c r="D235">
        <v>82830</v>
      </c>
      <c r="E235">
        <v>8073</v>
      </c>
      <c r="F235">
        <v>4695</v>
      </c>
      <c r="G235">
        <v>555</v>
      </c>
      <c r="H235">
        <v>468.8</v>
      </c>
      <c r="I235">
        <v>178</v>
      </c>
      <c r="J235">
        <v>319</v>
      </c>
      <c r="K235">
        <v>507.8</v>
      </c>
      <c r="L235">
        <v>9906</v>
      </c>
      <c r="M235">
        <v>346</v>
      </c>
      <c r="N235">
        <v>351</v>
      </c>
      <c r="O235">
        <v>1331</v>
      </c>
      <c r="P235">
        <v>1211</v>
      </c>
    </row>
    <row r="236" spans="1:16" x14ac:dyDescent="0.4">
      <c r="A236" t="s">
        <v>270</v>
      </c>
      <c r="B236">
        <v>28958.560000000001</v>
      </c>
      <c r="C236">
        <v>5110</v>
      </c>
      <c r="D236">
        <v>83280</v>
      </c>
      <c r="E236">
        <v>8022</v>
      </c>
      <c r="F236">
        <v>4845</v>
      </c>
      <c r="G236">
        <v>556.70000000000005</v>
      </c>
      <c r="H236">
        <v>464.8</v>
      </c>
      <c r="I236">
        <v>179</v>
      </c>
      <c r="J236">
        <v>317</v>
      </c>
      <c r="K236">
        <v>499.8</v>
      </c>
      <c r="L236">
        <v>9866</v>
      </c>
      <c r="M236">
        <v>346</v>
      </c>
      <c r="N236">
        <v>345</v>
      </c>
      <c r="O236">
        <v>1354</v>
      </c>
      <c r="P236">
        <v>1183</v>
      </c>
    </row>
    <row r="237" spans="1:16" x14ac:dyDescent="0.4">
      <c r="A237" t="s">
        <v>271</v>
      </c>
      <c r="B237">
        <v>28948.73</v>
      </c>
      <c r="C237">
        <v>5230</v>
      </c>
      <c r="D237">
        <v>82500</v>
      </c>
      <c r="E237">
        <v>8000</v>
      </c>
      <c r="F237">
        <v>4930</v>
      </c>
      <c r="G237">
        <v>548.79999999999995</v>
      </c>
      <c r="H237">
        <v>468.7</v>
      </c>
      <c r="I237">
        <v>182</v>
      </c>
      <c r="J237">
        <v>307</v>
      </c>
      <c r="K237">
        <v>502.6</v>
      </c>
      <c r="L237">
        <v>9861</v>
      </c>
      <c r="M237">
        <v>345</v>
      </c>
      <c r="N237">
        <v>347</v>
      </c>
      <c r="O237">
        <v>1357</v>
      </c>
      <c r="P237">
        <v>1174</v>
      </c>
    </row>
    <row r="238" spans="1:16" x14ac:dyDescent="0.4">
      <c r="A238" t="s">
        <v>272</v>
      </c>
      <c r="B238">
        <v>29161.8</v>
      </c>
      <c r="C238">
        <v>5350</v>
      </c>
      <c r="D238">
        <v>84330</v>
      </c>
      <c r="E238">
        <v>8056</v>
      </c>
      <c r="F238">
        <v>4980</v>
      </c>
      <c r="G238">
        <v>555.29999999999995</v>
      </c>
      <c r="H238">
        <v>468.5</v>
      </c>
      <c r="I238">
        <v>180</v>
      </c>
      <c r="J238">
        <v>309</v>
      </c>
      <c r="K238">
        <v>508.3</v>
      </c>
      <c r="L238">
        <v>9900</v>
      </c>
      <c r="M238">
        <v>349</v>
      </c>
      <c r="N238">
        <v>348</v>
      </c>
      <c r="O238">
        <v>1360</v>
      </c>
      <c r="P238">
        <v>1195</v>
      </c>
    </row>
    <row r="239" spans="1:16" x14ac:dyDescent="0.4">
      <c r="A239" t="s">
        <v>273</v>
      </c>
      <c r="B239">
        <v>29441.3</v>
      </c>
      <c r="C239">
        <v>5420</v>
      </c>
      <c r="D239">
        <v>84060</v>
      </c>
      <c r="E239">
        <v>8042</v>
      </c>
      <c r="F239">
        <v>5010</v>
      </c>
      <c r="G239">
        <v>563</v>
      </c>
      <c r="H239">
        <v>470.8</v>
      </c>
      <c r="I239">
        <v>187</v>
      </c>
      <c r="J239">
        <v>311</v>
      </c>
      <c r="K239">
        <v>524.79999999999995</v>
      </c>
      <c r="L239">
        <v>10075</v>
      </c>
      <c r="M239">
        <v>349</v>
      </c>
      <c r="N239">
        <v>349</v>
      </c>
      <c r="O239">
        <v>1342</v>
      </c>
      <c r="P239">
        <v>1185</v>
      </c>
    </row>
    <row r="240" spans="1:16" x14ac:dyDescent="0.4">
      <c r="A240" t="s">
        <v>274</v>
      </c>
      <c r="B240">
        <v>29291.01</v>
      </c>
      <c r="C240">
        <v>5580</v>
      </c>
      <c r="D240">
        <v>81770</v>
      </c>
      <c r="E240">
        <v>8009</v>
      </c>
      <c r="F240">
        <v>5160</v>
      </c>
      <c r="G240">
        <v>559.1</v>
      </c>
      <c r="H240">
        <v>474</v>
      </c>
      <c r="I240">
        <v>196</v>
      </c>
      <c r="J240">
        <v>309</v>
      </c>
      <c r="K240">
        <v>539.70000000000005</v>
      </c>
      <c r="L240">
        <v>10175</v>
      </c>
      <c r="M240">
        <v>348</v>
      </c>
      <c r="N240">
        <v>348</v>
      </c>
      <c r="O240">
        <v>1343</v>
      </c>
      <c r="P240">
        <v>1195</v>
      </c>
    </row>
    <row r="241" spans="1:16" x14ac:dyDescent="0.4">
      <c r="A241" t="s">
        <v>275</v>
      </c>
      <c r="B241">
        <v>29018.33</v>
      </c>
      <c r="C241">
        <v>5590</v>
      </c>
      <c r="D241">
        <v>81860</v>
      </c>
      <c r="E241">
        <v>7897</v>
      </c>
      <c r="F241">
        <v>5120</v>
      </c>
      <c r="G241">
        <v>562.1</v>
      </c>
      <c r="H241">
        <v>475.6</v>
      </c>
      <c r="I241">
        <v>206</v>
      </c>
      <c r="J241">
        <v>308</v>
      </c>
      <c r="K241">
        <v>554.1</v>
      </c>
      <c r="L241">
        <v>10230</v>
      </c>
      <c r="M241">
        <v>342</v>
      </c>
      <c r="N241">
        <v>344</v>
      </c>
      <c r="O241">
        <v>1327</v>
      </c>
      <c r="P241">
        <v>1182</v>
      </c>
    </row>
    <row r="242" spans="1:16" x14ac:dyDescent="0.4">
      <c r="A242" t="s">
        <v>276</v>
      </c>
      <c r="B242">
        <v>28964.080000000002</v>
      </c>
      <c r="C242">
        <v>5160</v>
      </c>
      <c r="D242">
        <v>82470</v>
      </c>
      <c r="E242">
        <v>7834</v>
      </c>
      <c r="F242">
        <v>4830</v>
      </c>
      <c r="G242">
        <v>545.29999999999995</v>
      </c>
      <c r="H242">
        <v>463.6</v>
      </c>
      <c r="I242">
        <v>208</v>
      </c>
      <c r="J242">
        <v>300</v>
      </c>
      <c r="K242">
        <v>534.1</v>
      </c>
      <c r="L242">
        <v>9833</v>
      </c>
      <c r="M242">
        <v>334</v>
      </c>
      <c r="N242">
        <v>344</v>
      </c>
      <c r="O242">
        <v>1265</v>
      </c>
      <c r="P242">
        <v>1185</v>
      </c>
    </row>
    <row r="243" spans="1:16" x14ac:dyDescent="0.4">
      <c r="A243" t="s">
        <v>277</v>
      </c>
      <c r="B243">
        <v>28010.93</v>
      </c>
      <c r="C243">
        <v>5140</v>
      </c>
      <c r="D243">
        <v>78880</v>
      </c>
      <c r="E243">
        <v>7559</v>
      </c>
      <c r="F243">
        <v>4810</v>
      </c>
      <c r="G243">
        <v>523.1</v>
      </c>
      <c r="H243">
        <v>454.8</v>
      </c>
      <c r="I243">
        <v>211</v>
      </c>
      <c r="J243">
        <v>293</v>
      </c>
      <c r="K243">
        <v>524.6</v>
      </c>
      <c r="L243">
        <v>9638</v>
      </c>
      <c r="M243">
        <v>329</v>
      </c>
      <c r="N243">
        <v>333</v>
      </c>
      <c r="O243">
        <v>1235</v>
      </c>
      <c r="P243">
        <v>1144</v>
      </c>
    </row>
    <row r="244" spans="1:16" x14ac:dyDescent="0.4">
      <c r="A244" t="s">
        <v>278</v>
      </c>
      <c r="B244">
        <v>28884.13</v>
      </c>
      <c r="C244">
        <v>5670</v>
      </c>
      <c r="D244">
        <v>81350</v>
      </c>
      <c r="E244">
        <v>7702</v>
      </c>
      <c r="F244">
        <v>5300</v>
      </c>
      <c r="G244">
        <v>542.70000000000005</v>
      </c>
      <c r="H244">
        <v>466</v>
      </c>
      <c r="I244">
        <v>229</v>
      </c>
      <c r="J244">
        <v>300</v>
      </c>
      <c r="K244">
        <v>543.5</v>
      </c>
      <c r="L244">
        <v>9960</v>
      </c>
      <c r="M244">
        <v>340</v>
      </c>
      <c r="N244">
        <v>339</v>
      </c>
      <c r="O244">
        <v>1276</v>
      </c>
      <c r="P244">
        <v>1175</v>
      </c>
    </row>
    <row r="245" spans="1:16" x14ac:dyDescent="0.4">
      <c r="A245" t="s">
        <v>279</v>
      </c>
      <c r="B245">
        <v>28874.89</v>
      </c>
      <c r="C245">
        <v>5610</v>
      </c>
      <c r="D245">
        <v>83020</v>
      </c>
      <c r="E245">
        <v>7688</v>
      </c>
      <c r="F245">
        <v>5240</v>
      </c>
      <c r="G245">
        <v>538.79999999999995</v>
      </c>
      <c r="H245">
        <v>468.4</v>
      </c>
      <c r="I245">
        <v>235</v>
      </c>
      <c r="J245">
        <v>297</v>
      </c>
      <c r="K245">
        <v>558.9</v>
      </c>
      <c r="L245">
        <v>9782</v>
      </c>
      <c r="M245">
        <v>339</v>
      </c>
      <c r="N245">
        <v>333</v>
      </c>
      <c r="O245">
        <v>1254</v>
      </c>
      <c r="P245">
        <v>1202</v>
      </c>
    </row>
    <row r="246" spans="1:16" x14ac:dyDescent="0.4">
      <c r="A246" t="s">
        <v>280</v>
      </c>
      <c r="B246">
        <v>28875.23</v>
      </c>
      <c r="C246">
        <v>5630</v>
      </c>
      <c r="D246">
        <v>82910</v>
      </c>
      <c r="E246">
        <v>7862</v>
      </c>
      <c r="F246">
        <v>5230</v>
      </c>
      <c r="G246">
        <v>542.6</v>
      </c>
      <c r="H246">
        <v>470.1</v>
      </c>
      <c r="I246">
        <v>234</v>
      </c>
      <c r="J246">
        <v>299</v>
      </c>
      <c r="K246">
        <v>557.1</v>
      </c>
      <c r="L246">
        <v>9824</v>
      </c>
      <c r="M246">
        <v>342</v>
      </c>
      <c r="N246">
        <v>330</v>
      </c>
      <c r="O246">
        <v>1269</v>
      </c>
      <c r="P246">
        <v>1200</v>
      </c>
    </row>
    <row r="247" spans="1:16" x14ac:dyDescent="0.4">
      <c r="A247" t="s">
        <v>281</v>
      </c>
      <c r="B247">
        <v>29066.18</v>
      </c>
      <c r="C247">
        <v>5570</v>
      </c>
      <c r="D247">
        <v>82710</v>
      </c>
      <c r="E247">
        <v>7931</v>
      </c>
      <c r="F247">
        <v>5160</v>
      </c>
      <c r="G247">
        <v>552.6</v>
      </c>
      <c r="H247">
        <v>475.4</v>
      </c>
      <c r="I247">
        <v>259</v>
      </c>
      <c r="J247">
        <v>309</v>
      </c>
      <c r="K247">
        <v>561.20000000000005</v>
      </c>
      <c r="L247">
        <v>9849</v>
      </c>
      <c r="M247">
        <v>344</v>
      </c>
      <c r="N247">
        <v>334</v>
      </c>
      <c r="O247">
        <v>1322</v>
      </c>
      <c r="P247">
        <v>1200</v>
      </c>
    </row>
    <row r="248" spans="1:16" x14ac:dyDescent="0.4">
      <c r="A248" t="s">
        <v>282</v>
      </c>
      <c r="B248">
        <v>29048.02</v>
      </c>
      <c r="C248">
        <v>5650</v>
      </c>
      <c r="D248">
        <v>84700</v>
      </c>
      <c r="E248">
        <v>7925</v>
      </c>
      <c r="F248">
        <v>5270</v>
      </c>
      <c r="G248">
        <v>566.1</v>
      </c>
      <c r="H248">
        <v>475.6</v>
      </c>
      <c r="I248">
        <v>231</v>
      </c>
      <c r="J248">
        <v>316</v>
      </c>
      <c r="K248">
        <v>554.6</v>
      </c>
      <c r="L248">
        <v>9842</v>
      </c>
      <c r="M248">
        <v>341</v>
      </c>
      <c r="N248">
        <v>340</v>
      </c>
      <c r="O248">
        <v>1360</v>
      </c>
      <c r="P248">
        <v>1204</v>
      </c>
    </row>
    <row r="249" spans="1:16" x14ac:dyDescent="0.4">
      <c r="A249" t="s">
        <v>283</v>
      </c>
      <c r="B249">
        <v>28812.61</v>
      </c>
      <c r="C249">
        <v>5640</v>
      </c>
      <c r="D249">
        <v>83680</v>
      </c>
      <c r="E249">
        <v>7755</v>
      </c>
      <c r="F249">
        <v>5360</v>
      </c>
      <c r="G249">
        <v>554.79999999999995</v>
      </c>
      <c r="H249">
        <v>466.1</v>
      </c>
      <c r="I249">
        <v>217</v>
      </c>
      <c r="J249">
        <v>311</v>
      </c>
      <c r="K249">
        <v>554</v>
      </c>
      <c r="L249">
        <v>9740</v>
      </c>
      <c r="M249">
        <v>337</v>
      </c>
      <c r="N249">
        <v>333</v>
      </c>
      <c r="O249">
        <v>1319</v>
      </c>
      <c r="P249">
        <v>1211</v>
      </c>
    </row>
    <row r="250" spans="1:16" x14ac:dyDescent="0.4">
      <c r="A250" t="s">
        <v>284</v>
      </c>
      <c r="B250">
        <v>28791.53</v>
      </c>
      <c r="C250">
        <v>5630</v>
      </c>
      <c r="D250">
        <v>83630</v>
      </c>
      <c r="E250">
        <v>7775</v>
      </c>
      <c r="F250">
        <v>5340</v>
      </c>
      <c r="G250">
        <v>551.29999999999995</v>
      </c>
      <c r="H250">
        <v>464.9</v>
      </c>
      <c r="I250">
        <v>224</v>
      </c>
      <c r="J250">
        <v>312</v>
      </c>
      <c r="K250">
        <v>556.79999999999995</v>
      </c>
      <c r="L250">
        <v>9710</v>
      </c>
      <c r="M250">
        <v>335</v>
      </c>
      <c r="N250">
        <v>330</v>
      </c>
      <c r="O250">
        <v>1301</v>
      </c>
      <c r="P250">
        <v>1201</v>
      </c>
    </row>
    <row r="251" spans="1:16" x14ac:dyDescent="0.4">
      <c r="A251" t="s">
        <v>285</v>
      </c>
      <c r="B251">
        <v>28707.040000000001</v>
      </c>
      <c r="C251">
        <v>5420</v>
      </c>
      <c r="D251">
        <v>83830</v>
      </c>
      <c r="E251">
        <v>7726</v>
      </c>
      <c r="F251">
        <v>5130</v>
      </c>
      <c r="G251">
        <v>547.79999999999995</v>
      </c>
      <c r="H251">
        <v>465.6</v>
      </c>
      <c r="I251">
        <v>233</v>
      </c>
      <c r="J251">
        <v>315</v>
      </c>
      <c r="K251">
        <v>546.20000000000005</v>
      </c>
      <c r="L251">
        <v>9690</v>
      </c>
      <c r="M251">
        <v>333</v>
      </c>
      <c r="N251">
        <v>327</v>
      </c>
      <c r="O251">
        <v>1307</v>
      </c>
      <c r="P251">
        <v>1177</v>
      </c>
    </row>
    <row r="252" spans="1:16" x14ac:dyDescent="0.4">
      <c r="A252" t="s">
        <v>286</v>
      </c>
      <c r="B252">
        <v>28783.279999999999</v>
      </c>
      <c r="C252">
        <v>5510</v>
      </c>
      <c r="D252">
        <v>83080</v>
      </c>
      <c r="E252">
        <v>7812</v>
      </c>
      <c r="F252">
        <v>5180</v>
      </c>
      <c r="G252">
        <v>567.6</v>
      </c>
      <c r="H252">
        <v>470.2</v>
      </c>
      <c r="I252">
        <v>246</v>
      </c>
      <c r="J252">
        <v>325</v>
      </c>
      <c r="K252">
        <v>549.20000000000005</v>
      </c>
      <c r="L252">
        <v>9820</v>
      </c>
      <c r="M252">
        <v>338</v>
      </c>
      <c r="N252">
        <v>333</v>
      </c>
      <c r="O252">
        <v>1312</v>
      </c>
      <c r="P252">
        <v>1175</v>
      </c>
    </row>
    <row r="253" spans="1:16" x14ac:dyDescent="0.4">
      <c r="A253" t="s">
        <v>287</v>
      </c>
      <c r="B253">
        <v>28598.19</v>
      </c>
      <c r="C253">
        <v>5570</v>
      </c>
      <c r="D253">
        <v>81500</v>
      </c>
      <c r="E253">
        <v>7391</v>
      </c>
      <c r="F253">
        <v>5260</v>
      </c>
      <c r="G253">
        <v>577.9</v>
      </c>
      <c r="H253">
        <v>470</v>
      </c>
      <c r="I253">
        <v>262</v>
      </c>
      <c r="J253">
        <v>318</v>
      </c>
      <c r="K253">
        <v>546</v>
      </c>
      <c r="L253">
        <v>9772</v>
      </c>
      <c r="M253">
        <v>333</v>
      </c>
      <c r="N253">
        <v>329</v>
      </c>
      <c r="O253">
        <v>1259</v>
      </c>
      <c r="P253">
        <v>1182</v>
      </c>
    </row>
    <row r="254" spans="1:16" x14ac:dyDescent="0.4">
      <c r="A254" t="s">
        <v>288</v>
      </c>
      <c r="B254">
        <v>28643.21</v>
      </c>
      <c r="C254">
        <v>5530</v>
      </c>
      <c r="D254">
        <v>81870</v>
      </c>
      <c r="E254">
        <v>7465</v>
      </c>
      <c r="F254">
        <v>5160</v>
      </c>
      <c r="G254">
        <v>595.5</v>
      </c>
      <c r="H254">
        <v>477.3</v>
      </c>
      <c r="I254">
        <v>262</v>
      </c>
      <c r="J254">
        <v>308</v>
      </c>
      <c r="K254">
        <v>551.9</v>
      </c>
      <c r="L254">
        <v>9794</v>
      </c>
      <c r="M254">
        <v>339</v>
      </c>
      <c r="N254">
        <v>329</v>
      </c>
      <c r="O254">
        <v>1285</v>
      </c>
      <c r="P254">
        <v>1176</v>
      </c>
    </row>
    <row r="255" spans="1:16" x14ac:dyDescent="0.4">
      <c r="A255" t="s">
        <v>289</v>
      </c>
      <c r="B255">
        <v>28366.95</v>
      </c>
      <c r="C255">
        <v>5470</v>
      </c>
      <c r="D255">
        <v>80960</v>
      </c>
      <c r="E255">
        <v>7419</v>
      </c>
      <c r="F255">
        <v>5100</v>
      </c>
      <c r="G255">
        <v>584.20000000000005</v>
      </c>
      <c r="H255">
        <v>467.5</v>
      </c>
      <c r="I255">
        <v>266</v>
      </c>
      <c r="J255">
        <v>302</v>
      </c>
      <c r="K255">
        <v>555.79999999999995</v>
      </c>
      <c r="L255">
        <v>9734</v>
      </c>
      <c r="M255">
        <v>335</v>
      </c>
      <c r="N255">
        <v>323</v>
      </c>
      <c r="O255">
        <v>1262</v>
      </c>
      <c r="P255">
        <v>1186</v>
      </c>
    </row>
    <row r="256" spans="1:16" x14ac:dyDescent="0.4">
      <c r="A256" t="s">
        <v>290</v>
      </c>
      <c r="B256">
        <v>28118.03</v>
      </c>
      <c r="C256">
        <v>5390</v>
      </c>
      <c r="D256">
        <v>79900</v>
      </c>
      <c r="E256">
        <v>7380</v>
      </c>
      <c r="F256">
        <v>5060</v>
      </c>
      <c r="G256">
        <v>578.6</v>
      </c>
      <c r="H256">
        <v>462.2</v>
      </c>
      <c r="I256">
        <v>260</v>
      </c>
      <c r="J256">
        <v>303</v>
      </c>
      <c r="K256">
        <v>559.1</v>
      </c>
      <c r="L256">
        <v>9675</v>
      </c>
      <c r="M256">
        <v>334</v>
      </c>
      <c r="N256">
        <v>318</v>
      </c>
      <c r="O256">
        <v>1257</v>
      </c>
      <c r="P256">
        <v>1176</v>
      </c>
    </row>
    <row r="257" spans="1:16" x14ac:dyDescent="0.4">
      <c r="A257" t="s">
        <v>291</v>
      </c>
      <c r="B257">
        <v>27940.42</v>
      </c>
      <c r="C257">
        <v>5340</v>
      </c>
      <c r="D257">
        <v>79680</v>
      </c>
      <c r="E257">
        <v>7327</v>
      </c>
      <c r="F257">
        <v>5030</v>
      </c>
      <c r="G257">
        <v>576.1</v>
      </c>
      <c r="H257">
        <v>464.3</v>
      </c>
      <c r="I257">
        <v>340</v>
      </c>
      <c r="J257">
        <v>306</v>
      </c>
      <c r="K257">
        <v>544.29999999999995</v>
      </c>
      <c r="L257">
        <v>9650</v>
      </c>
      <c r="M257">
        <v>334</v>
      </c>
      <c r="N257">
        <v>321</v>
      </c>
      <c r="O257">
        <v>1255</v>
      </c>
      <c r="P257">
        <v>1191</v>
      </c>
    </row>
    <row r="258" spans="1:16" x14ac:dyDescent="0.4">
      <c r="A258" t="s">
        <v>292</v>
      </c>
      <c r="B258">
        <v>28569.02</v>
      </c>
      <c r="C258">
        <v>5270</v>
      </c>
      <c r="D258">
        <v>80610</v>
      </c>
      <c r="E258">
        <v>7540</v>
      </c>
      <c r="F258">
        <v>4980</v>
      </c>
      <c r="G258">
        <v>586</v>
      </c>
      <c r="H258">
        <v>470.5</v>
      </c>
      <c r="I258">
        <v>333</v>
      </c>
      <c r="J258">
        <v>309</v>
      </c>
      <c r="K258">
        <v>559.70000000000005</v>
      </c>
      <c r="L258">
        <v>9815</v>
      </c>
      <c r="M258">
        <v>338</v>
      </c>
      <c r="N258">
        <v>329</v>
      </c>
      <c r="O258">
        <v>1292</v>
      </c>
      <c r="P258">
        <v>1213</v>
      </c>
    </row>
    <row r="259" spans="1:16" x14ac:dyDescent="0.4">
      <c r="A259" t="s">
        <v>293</v>
      </c>
      <c r="B259">
        <v>28718.240000000002</v>
      </c>
      <c r="C259">
        <v>5380</v>
      </c>
      <c r="D259">
        <v>80840</v>
      </c>
      <c r="E259">
        <v>7635</v>
      </c>
      <c r="F259">
        <v>5030</v>
      </c>
      <c r="G259">
        <v>587.1</v>
      </c>
      <c r="H259">
        <v>476</v>
      </c>
      <c r="I259">
        <v>325</v>
      </c>
      <c r="J259">
        <v>309</v>
      </c>
      <c r="K259">
        <v>561</v>
      </c>
      <c r="L259">
        <v>9865</v>
      </c>
      <c r="M259">
        <v>344</v>
      </c>
      <c r="N259">
        <v>333</v>
      </c>
      <c r="O259">
        <v>1295</v>
      </c>
      <c r="P259">
        <v>1230</v>
      </c>
    </row>
    <row r="260" spans="1:16" x14ac:dyDescent="0.4">
      <c r="A260" t="s">
        <v>294</v>
      </c>
      <c r="B260">
        <v>28608.49</v>
      </c>
      <c r="C260">
        <v>5180</v>
      </c>
      <c r="D260">
        <v>80490</v>
      </c>
      <c r="E260">
        <v>7626</v>
      </c>
      <c r="F260">
        <v>4840</v>
      </c>
      <c r="G260">
        <v>580.20000000000005</v>
      </c>
      <c r="H260">
        <v>477.4</v>
      </c>
      <c r="I260">
        <v>314</v>
      </c>
      <c r="J260">
        <v>301</v>
      </c>
      <c r="K260">
        <v>589.70000000000005</v>
      </c>
      <c r="L260">
        <v>9869</v>
      </c>
      <c r="M260">
        <v>340</v>
      </c>
      <c r="N260">
        <v>340</v>
      </c>
      <c r="O260">
        <v>1262</v>
      </c>
      <c r="P260">
        <v>1256</v>
      </c>
    </row>
    <row r="261" spans="1:16" x14ac:dyDescent="0.4">
      <c r="A261" t="s">
        <v>295</v>
      </c>
      <c r="B261">
        <v>28279.09</v>
      </c>
      <c r="C261">
        <v>5160</v>
      </c>
      <c r="D261">
        <v>79600</v>
      </c>
      <c r="E261">
        <v>7534</v>
      </c>
      <c r="F261">
        <v>4835</v>
      </c>
      <c r="G261">
        <v>566.79999999999995</v>
      </c>
      <c r="H261">
        <v>472.9</v>
      </c>
      <c r="I261">
        <v>321</v>
      </c>
      <c r="J261">
        <v>295</v>
      </c>
      <c r="K261">
        <v>590.79999999999995</v>
      </c>
      <c r="L261">
        <v>9832</v>
      </c>
      <c r="M261">
        <v>337</v>
      </c>
      <c r="N261">
        <v>334</v>
      </c>
      <c r="O261">
        <v>1284</v>
      </c>
      <c r="P261">
        <v>1252</v>
      </c>
    </row>
    <row r="262" spans="1:16" x14ac:dyDescent="0.4">
      <c r="A262" t="s">
        <v>296</v>
      </c>
      <c r="B262">
        <v>28003.08</v>
      </c>
      <c r="C262">
        <v>5340</v>
      </c>
      <c r="D262">
        <v>77520</v>
      </c>
      <c r="E262">
        <v>7481</v>
      </c>
      <c r="F262">
        <v>4955</v>
      </c>
      <c r="G262">
        <v>576.20000000000005</v>
      </c>
      <c r="H262">
        <v>467.7</v>
      </c>
      <c r="I262">
        <v>366</v>
      </c>
      <c r="J262">
        <v>297</v>
      </c>
      <c r="K262">
        <v>574.4</v>
      </c>
      <c r="L262">
        <v>9866</v>
      </c>
      <c r="M262">
        <v>337</v>
      </c>
      <c r="N262">
        <v>333</v>
      </c>
      <c r="O262">
        <v>1316</v>
      </c>
      <c r="P262">
        <v>1233</v>
      </c>
    </row>
    <row r="263" spans="1:16" x14ac:dyDescent="0.4">
      <c r="A263" t="s">
        <v>297</v>
      </c>
      <c r="B263">
        <v>27652.74</v>
      </c>
      <c r="C263">
        <v>5310</v>
      </c>
      <c r="D263">
        <v>76660</v>
      </c>
      <c r="E263">
        <v>7342</v>
      </c>
      <c r="F263">
        <v>4940</v>
      </c>
      <c r="G263">
        <v>561.9</v>
      </c>
      <c r="H263">
        <v>461.4</v>
      </c>
      <c r="I263">
        <v>398</v>
      </c>
      <c r="J263">
        <v>286</v>
      </c>
      <c r="K263">
        <v>577.70000000000005</v>
      </c>
      <c r="L263">
        <v>9740</v>
      </c>
      <c r="M263">
        <v>334</v>
      </c>
      <c r="N263">
        <v>330</v>
      </c>
      <c r="O263">
        <v>1272</v>
      </c>
      <c r="P263">
        <v>1172</v>
      </c>
    </row>
    <row r="264" spans="1:16" x14ac:dyDescent="0.4">
      <c r="A264" t="s">
        <v>298</v>
      </c>
      <c r="B264">
        <v>27388.16</v>
      </c>
      <c r="C264">
        <v>5280</v>
      </c>
      <c r="D264">
        <v>75800</v>
      </c>
      <c r="E264">
        <v>7227</v>
      </c>
      <c r="F264">
        <v>4865</v>
      </c>
      <c r="G264">
        <v>545.9</v>
      </c>
      <c r="H264">
        <v>449.9</v>
      </c>
      <c r="I264">
        <v>363</v>
      </c>
      <c r="J264">
        <v>276</v>
      </c>
      <c r="K264">
        <v>568.4</v>
      </c>
      <c r="L264">
        <v>9612</v>
      </c>
      <c r="M264">
        <v>326</v>
      </c>
      <c r="N264">
        <v>324</v>
      </c>
      <c r="O264">
        <v>1243</v>
      </c>
      <c r="P264">
        <v>1142</v>
      </c>
    </row>
    <row r="265" spans="1:16" x14ac:dyDescent="0.4">
      <c r="A265" t="s">
        <v>299</v>
      </c>
      <c r="B265">
        <v>27548</v>
      </c>
      <c r="C265">
        <v>5350</v>
      </c>
      <c r="D265">
        <v>75120</v>
      </c>
      <c r="E265">
        <v>7261</v>
      </c>
      <c r="F265">
        <v>4920</v>
      </c>
      <c r="G265">
        <v>555.6</v>
      </c>
      <c r="H265">
        <v>450.4</v>
      </c>
      <c r="I265">
        <v>372</v>
      </c>
      <c r="J265">
        <v>279</v>
      </c>
      <c r="K265">
        <v>568.6</v>
      </c>
      <c r="L265">
        <v>9725</v>
      </c>
      <c r="M265">
        <v>329</v>
      </c>
      <c r="N265">
        <v>325</v>
      </c>
      <c r="O265">
        <v>1232</v>
      </c>
      <c r="P265">
        <v>1156</v>
      </c>
    </row>
    <row r="266" spans="1:16" x14ac:dyDescent="0.4">
      <c r="A266" t="s">
        <v>300</v>
      </c>
      <c r="B266">
        <v>27833.29</v>
      </c>
      <c r="C266">
        <v>5520</v>
      </c>
      <c r="D266">
        <v>75810</v>
      </c>
      <c r="E266">
        <v>7106</v>
      </c>
      <c r="F266">
        <v>5000</v>
      </c>
      <c r="G266">
        <v>559.79999999999995</v>
      </c>
      <c r="H266">
        <v>454.7</v>
      </c>
      <c r="I266">
        <v>383</v>
      </c>
      <c r="J266">
        <v>278</v>
      </c>
      <c r="K266">
        <v>581.1</v>
      </c>
      <c r="L266">
        <v>9829</v>
      </c>
      <c r="M266">
        <v>338</v>
      </c>
      <c r="N266">
        <v>312</v>
      </c>
      <c r="O266">
        <v>1290</v>
      </c>
      <c r="P266">
        <v>1147</v>
      </c>
    </row>
    <row r="267" spans="1:16" x14ac:dyDescent="0.4">
      <c r="A267" t="s">
        <v>26</v>
      </c>
      <c r="B267">
        <v>27970.22</v>
      </c>
      <c r="C267">
        <v>5490</v>
      </c>
      <c r="D267">
        <v>75970</v>
      </c>
      <c r="E267">
        <v>7088</v>
      </c>
      <c r="F267">
        <v>4970</v>
      </c>
      <c r="G267">
        <v>571.5</v>
      </c>
      <c r="H267">
        <v>461</v>
      </c>
      <c r="I267">
        <v>388</v>
      </c>
      <c r="J267">
        <v>285</v>
      </c>
      <c r="K267">
        <v>592.6</v>
      </c>
      <c r="L267">
        <v>9871</v>
      </c>
      <c r="M267">
        <v>338</v>
      </c>
      <c r="N267">
        <v>312</v>
      </c>
      <c r="O267">
        <v>1320</v>
      </c>
      <c r="P267">
        <v>1139</v>
      </c>
    </row>
    <row r="268" spans="1:16" x14ac:dyDescent="0.4">
      <c r="A268" t="s">
        <v>27</v>
      </c>
      <c r="B268">
        <v>27581.66</v>
      </c>
      <c r="C268">
        <v>5430</v>
      </c>
      <c r="D268">
        <v>73960</v>
      </c>
      <c r="E268">
        <v>6745</v>
      </c>
      <c r="F268">
        <v>4950</v>
      </c>
      <c r="G268">
        <v>593.70000000000005</v>
      </c>
      <c r="H268">
        <v>463.3</v>
      </c>
      <c r="I268">
        <v>377</v>
      </c>
      <c r="J268">
        <v>309</v>
      </c>
      <c r="K268">
        <v>570.20000000000005</v>
      </c>
      <c r="L268">
        <v>9804</v>
      </c>
      <c r="M268">
        <v>339</v>
      </c>
      <c r="N268">
        <v>313</v>
      </c>
      <c r="O268">
        <v>1327</v>
      </c>
      <c r="P268">
        <v>1092</v>
      </c>
    </row>
    <row r="269" spans="1:16" x14ac:dyDescent="0.4">
      <c r="A269" t="s">
        <v>28</v>
      </c>
      <c r="B269">
        <v>27782.42</v>
      </c>
      <c r="C269">
        <v>5500</v>
      </c>
      <c r="D269">
        <v>74630</v>
      </c>
      <c r="E269">
        <v>7020</v>
      </c>
      <c r="F269">
        <v>5030</v>
      </c>
      <c r="G269">
        <v>627.9</v>
      </c>
      <c r="H269">
        <v>463.5</v>
      </c>
      <c r="I269">
        <v>373</v>
      </c>
      <c r="J269">
        <v>305</v>
      </c>
      <c r="K269">
        <v>559.1</v>
      </c>
      <c r="L269">
        <v>9856</v>
      </c>
      <c r="M269">
        <v>337</v>
      </c>
      <c r="N269">
        <v>304</v>
      </c>
      <c r="O269">
        <v>1327</v>
      </c>
      <c r="P269">
        <v>1174</v>
      </c>
    </row>
    <row r="270" spans="1:16" x14ac:dyDescent="0.4">
      <c r="A270" t="s">
        <v>29</v>
      </c>
      <c r="B270">
        <v>27283.59</v>
      </c>
      <c r="C270">
        <v>5880</v>
      </c>
      <c r="D270">
        <v>73920</v>
      </c>
      <c r="E270">
        <v>6837</v>
      </c>
      <c r="F270">
        <v>5650</v>
      </c>
      <c r="G270">
        <v>630.9</v>
      </c>
      <c r="H270">
        <v>459.5</v>
      </c>
      <c r="I270">
        <v>405</v>
      </c>
      <c r="J270">
        <v>306</v>
      </c>
      <c r="K270">
        <v>546.5</v>
      </c>
      <c r="L270">
        <v>9805</v>
      </c>
      <c r="M270">
        <v>334</v>
      </c>
      <c r="N270">
        <v>292</v>
      </c>
      <c r="O270">
        <v>1326</v>
      </c>
      <c r="P270">
        <v>1181</v>
      </c>
    </row>
    <row r="271" spans="1:16" x14ac:dyDescent="0.4">
      <c r="A271" t="s">
        <v>30</v>
      </c>
      <c r="B271">
        <v>27781.02</v>
      </c>
      <c r="C271">
        <v>6380</v>
      </c>
      <c r="D271">
        <v>73790</v>
      </c>
      <c r="E271">
        <v>6962</v>
      </c>
      <c r="F271">
        <v>6250</v>
      </c>
      <c r="G271">
        <v>628.29999999999995</v>
      </c>
      <c r="H271">
        <v>469.7</v>
      </c>
      <c r="I271">
        <v>377</v>
      </c>
      <c r="J271">
        <v>303</v>
      </c>
      <c r="K271">
        <v>558.5</v>
      </c>
      <c r="L271">
        <v>10030</v>
      </c>
      <c r="M271">
        <v>343</v>
      </c>
      <c r="N271">
        <v>291</v>
      </c>
      <c r="O271">
        <v>1378</v>
      </c>
      <c r="P271">
        <v>1226</v>
      </c>
    </row>
    <row r="272" spans="1:16" x14ac:dyDescent="0.4">
      <c r="A272" t="s">
        <v>31</v>
      </c>
      <c r="B272">
        <v>27641.83</v>
      </c>
      <c r="C272">
        <v>6570</v>
      </c>
      <c r="D272">
        <v>73130</v>
      </c>
      <c r="E272">
        <v>6911</v>
      </c>
      <c r="F272">
        <v>6540</v>
      </c>
      <c r="G272">
        <v>617.4</v>
      </c>
      <c r="H272">
        <v>461.4</v>
      </c>
      <c r="I272">
        <v>367</v>
      </c>
      <c r="J272">
        <v>310</v>
      </c>
      <c r="K272">
        <v>565.70000000000005</v>
      </c>
      <c r="L272">
        <v>10055</v>
      </c>
      <c r="M272">
        <v>341</v>
      </c>
      <c r="N272">
        <v>293</v>
      </c>
      <c r="O272">
        <v>1349</v>
      </c>
      <c r="P272">
        <v>1223</v>
      </c>
    </row>
    <row r="273" spans="1:16" x14ac:dyDescent="0.4">
      <c r="A273" t="s">
        <v>32</v>
      </c>
      <c r="B273">
        <v>27584.080000000002</v>
      </c>
      <c r="C273">
        <v>6930</v>
      </c>
      <c r="D273">
        <v>73650</v>
      </c>
      <c r="E273">
        <v>6837</v>
      </c>
      <c r="F273">
        <v>6460</v>
      </c>
      <c r="G273">
        <v>620.1</v>
      </c>
      <c r="H273">
        <v>463.8</v>
      </c>
      <c r="I273">
        <v>356</v>
      </c>
      <c r="J273">
        <v>303</v>
      </c>
      <c r="K273">
        <v>621</v>
      </c>
      <c r="L273">
        <v>9970</v>
      </c>
      <c r="M273">
        <v>326</v>
      </c>
      <c r="N273">
        <v>288</v>
      </c>
      <c r="O273">
        <v>1359</v>
      </c>
      <c r="P273">
        <v>1217</v>
      </c>
    </row>
    <row r="274" spans="1:16" x14ac:dyDescent="0.4">
      <c r="A274" t="s">
        <v>33</v>
      </c>
      <c r="B274">
        <v>27728.12</v>
      </c>
      <c r="C274">
        <v>7810</v>
      </c>
      <c r="D274">
        <v>73130</v>
      </c>
      <c r="E274">
        <v>6781</v>
      </c>
      <c r="F274">
        <v>6890</v>
      </c>
      <c r="G274">
        <v>606.70000000000005</v>
      </c>
      <c r="H274">
        <v>462.6</v>
      </c>
      <c r="I274">
        <v>333</v>
      </c>
      <c r="J274">
        <v>301</v>
      </c>
      <c r="K274">
        <v>611.79999999999995</v>
      </c>
      <c r="L274">
        <v>9954</v>
      </c>
      <c r="M274">
        <v>315</v>
      </c>
      <c r="N274">
        <v>286</v>
      </c>
      <c r="O274">
        <v>1381</v>
      </c>
      <c r="P274">
        <v>1224</v>
      </c>
    </row>
    <row r="275" spans="1:16" x14ac:dyDescent="0.4">
      <c r="A275" t="s">
        <v>34</v>
      </c>
      <c r="B275">
        <v>27820.04</v>
      </c>
      <c r="C275">
        <v>7770</v>
      </c>
      <c r="D275">
        <v>73320</v>
      </c>
      <c r="E275">
        <v>6770</v>
      </c>
      <c r="F275">
        <v>6890</v>
      </c>
      <c r="G275">
        <v>606.1</v>
      </c>
      <c r="H275">
        <v>467.3</v>
      </c>
      <c r="I275">
        <v>351</v>
      </c>
      <c r="J275">
        <v>304</v>
      </c>
      <c r="K275">
        <v>618.6</v>
      </c>
      <c r="L275">
        <v>9838</v>
      </c>
      <c r="M275">
        <v>321</v>
      </c>
      <c r="N275">
        <v>291</v>
      </c>
      <c r="O275">
        <v>1382</v>
      </c>
      <c r="P275">
        <v>1213</v>
      </c>
    </row>
    <row r="276" spans="1:16" x14ac:dyDescent="0.4">
      <c r="A276" t="s">
        <v>35</v>
      </c>
      <c r="B276">
        <v>27888.15</v>
      </c>
      <c r="C276">
        <v>7620</v>
      </c>
      <c r="D276">
        <v>74030</v>
      </c>
      <c r="E276">
        <v>6831</v>
      </c>
      <c r="F276">
        <v>6860</v>
      </c>
      <c r="G276">
        <v>607</v>
      </c>
      <c r="H276">
        <v>463.5</v>
      </c>
      <c r="I276">
        <v>383</v>
      </c>
      <c r="J276">
        <v>297</v>
      </c>
      <c r="K276">
        <v>614.6</v>
      </c>
      <c r="L276">
        <v>9876</v>
      </c>
      <c r="M276">
        <v>316</v>
      </c>
      <c r="N276">
        <v>290</v>
      </c>
      <c r="O276">
        <v>1438</v>
      </c>
      <c r="P276">
        <v>1188</v>
      </c>
    </row>
    <row r="277" spans="1:16" x14ac:dyDescent="0.4">
      <c r="A277" t="s">
        <v>36</v>
      </c>
      <c r="B277">
        <v>28070.51</v>
      </c>
      <c r="C277">
        <v>7860</v>
      </c>
      <c r="D277">
        <v>75600</v>
      </c>
      <c r="E277">
        <v>6711</v>
      </c>
      <c r="F277">
        <v>7100</v>
      </c>
      <c r="G277">
        <v>619</v>
      </c>
      <c r="H277">
        <v>470.8</v>
      </c>
      <c r="I277">
        <v>444</v>
      </c>
      <c r="J277">
        <v>304</v>
      </c>
      <c r="K277">
        <v>629.6</v>
      </c>
      <c r="L277">
        <v>9973</v>
      </c>
      <c r="M277">
        <v>322</v>
      </c>
      <c r="N277">
        <v>296</v>
      </c>
      <c r="O277">
        <v>1507</v>
      </c>
      <c r="P277">
        <v>1188</v>
      </c>
    </row>
    <row r="278" spans="1:16" x14ac:dyDescent="0.4">
      <c r="A278" t="s">
        <v>302</v>
      </c>
      <c r="B278">
        <v>28015.02</v>
      </c>
      <c r="C278">
        <v>8060</v>
      </c>
      <c r="D278">
        <v>75390</v>
      </c>
      <c r="E278">
        <v>6654</v>
      </c>
      <c r="F278">
        <v>7340</v>
      </c>
      <c r="G278">
        <v>626.6</v>
      </c>
      <c r="H278">
        <v>475.6</v>
      </c>
      <c r="I278">
        <v>524</v>
      </c>
      <c r="J278">
        <v>306</v>
      </c>
      <c r="K278">
        <v>619.1</v>
      </c>
      <c r="L278">
        <v>9960</v>
      </c>
      <c r="M278">
        <v>324</v>
      </c>
      <c r="N278">
        <v>292</v>
      </c>
      <c r="O278">
        <v>1513</v>
      </c>
      <c r="P278">
        <v>1166</v>
      </c>
    </row>
    <row r="279" spans="1:16" x14ac:dyDescent="0.4">
      <c r="A279" t="s">
        <v>303</v>
      </c>
      <c r="B279">
        <v>27977.15</v>
      </c>
      <c r="C279">
        <v>8040</v>
      </c>
      <c r="D279">
        <v>75430</v>
      </c>
      <c r="E279">
        <v>6647</v>
      </c>
      <c r="F279">
        <v>7300</v>
      </c>
      <c r="G279">
        <v>616.9</v>
      </c>
      <c r="H279">
        <v>457.5</v>
      </c>
      <c r="I279">
        <v>541</v>
      </c>
      <c r="J279">
        <v>305</v>
      </c>
      <c r="K279">
        <v>626.29999999999995</v>
      </c>
      <c r="L279">
        <v>9965</v>
      </c>
      <c r="M279">
        <v>327</v>
      </c>
      <c r="N279">
        <v>290</v>
      </c>
      <c r="O279">
        <v>1654</v>
      </c>
      <c r="P279">
        <v>1150</v>
      </c>
    </row>
    <row r="280" spans="1:16" x14ac:dyDescent="0.4">
      <c r="A280" t="s">
        <v>304</v>
      </c>
      <c r="B280">
        <v>27523.19</v>
      </c>
      <c r="C280">
        <v>8310</v>
      </c>
      <c r="D280">
        <v>73220</v>
      </c>
      <c r="E280">
        <v>6505</v>
      </c>
      <c r="F280">
        <v>7350</v>
      </c>
      <c r="G280">
        <v>593.5</v>
      </c>
      <c r="H280">
        <v>445</v>
      </c>
      <c r="I280">
        <v>630</v>
      </c>
      <c r="J280">
        <v>299</v>
      </c>
      <c r="K280">
        <v>622.4</v>
      </c>
      <c r="L280">
        <v>9813</v>
      </c>
      <c r="M280">
        <v>322</v>
      </c>
      <c r="N280">
        <v>289</v>
      </c>
      <c r="O280">
        <v>1676</v>
      </c>
      <c r="P280">
        <v>1140</v>
      </c>
    </row>
    <row r="281" spans="1:16" x14ac:dyDescent="0.4">
      <c r="A281" t="s">
        <v>305</v>
      </c>
      <c r="B281">
        <v>27424.47</v>
      </c>
      <c r="C281">
        <v>8370</v>
      </c>
      <c r="D281">
        <v>73150</v>
      </c>
      <c r="E281">
        <v>6418</v>
      </c>
      <c r="F281">
        <v>7450</v>
      </c>
      <c r="G281">
        <v>579.5</v>
      </c>
      <c r="H281">
        <v>437</v>
      </c>
      <c r="I281">
        <v>730</v>
      </c>
      <c r="J281">
        <v>291</v>
      </c>
      <c r="K281">
        <v>629.79999999999995</v>
      </c>
      <c r="L281">
        <v>9753</v>
      </c>
      <c r="M281">
        <v>323</v>
      </c>
      <c r="N281">
        <v>287</v>
      </c>
      <c r="O281">
        <v>1613</v>
      </c>
      <c r="P281">
        <v>1128</v>
      </c>
    </row>
    <row r="282" spans="1:16" x14ac:dyDescent="0.4">
      <c r="A282" t="s">
        <v>306</v>
      </c>
      <c r="B282">
        <v>27585.91</v>
      </c>
      <c r="C282">
        <v>8270</v>
      </c>
      <c r="D282">
        <v>73800</v>
      </c>
      <c r="E282">
        <v>6466</v>
      </c>
      <c r="F282">
        <v>7350</v>
      </c>
      <c r="G282">
        <v>581</v>
      </c>
      <c r="H282">
        <v>438.2</v>
      </c>
      <c r="I282">
        <v>580</v>
      </c>
      <c r="J282">
        <v>294</v>
      </c>
      <c r="K282">
        <v>628.20000000000005</v>
      </c>
      <c r="L282">
        <v>9725</v>
      </c>
      <c r="M282">
        <v>328</v>
      </c>
      <c r="N282">
        <v>288</v>
      </c>
      <c r="O282">
        <v>1594</v>
      </c>
      <c r="P282">
        <v>1129</v>
      </c>
    </row>
    <row r="283" spans="1:16" x14ac:dyDescent="0.4">
      <c r="A283" t="s">
        <v>307</v>
      </c>
      <c r="B283">
        <v>27281.17</v>
      </c>
      <c r="C283">
        <v>7960</v>
      </c>
      <c r="D283">
        <v>73240</v>
      </c>
      <c r="E283">
        <v>6382</v>
      </c>
      <c r="F283">
        <v>7030</v>
      </c>
      <c r="G283">
        <v>565.70000000000005</v>
      </c>
      <c r="H283">
        <v>422.8</v>
      </c>
      <c r="I283">
        <v>480</v>
      </c>
      <c r="J283">
        <v>287</v>
      </c>
      <c r="K283">
        <v>652.79999999999995</v>
      </c>
      <c r="L283">
        <v>9295</v>
      </c>
      <c r="M283">
        <v>317</v>
      </c>
      <c r="N283">
        <v>282</v>
      </c>
      <c r="O283">
        <v>1496</v>
      </c>
      <c r="P283">
        <v>1083</v>
      </c>
    </row>
    <row r="284" spans="1:16" x14ac:dyDescent="0.4">
      <c r="A284" t="s">
        <v>308</v>
      </c>
      <c r="B284">
        <v>27013.25</v>
      </c>
      <c r="C284">
        <v>7290</v>
      </c>
      <c r="D284">
        <v>72050</v>
      </c>
      <c r="E284">
        <v>6152</v>
      </c>
      <c r="F284">
        <v>6460</v>
      </c>
      <c r="G284">
        <v>524.70000000000005</v>
      </c>
      <c r="H284">
        <v>416.3</v>
      </c>
      <c r="I284">
        <v>400</v>
      </c>
      <c r="J284">
        <v>268</v>
      </c>
      <c r="K284">
        <v>650.20000000000005</v>
      </c>
      <c r="L284">
        <v>8915</v>
      </c>
      <c r="M284">
        <v>311</v>
      </c>
      <c r="N284">
        <v>289</v>
      </c>
      <c r="O284">
        <v>1441</v>
      </c>
      <c r="P284">
        <v>1085</v>
      </c>
    </row>
    <row r="285" spans="1:16" x14ac:dyDescent="0.4">
      <c r="A285" t="s">
        <v>377</v>
      </c>
      <c r="B285">
        <v>27494.240000000002</v>
      </c>
      <c r="C285">
        <v>7620</v>
      </c>
      <c r="D285">
        <v>72870</v>
      </c>
      <c r="E285">
        <v>6086</v>
      </c>
      <c r="F285">
        <v>6810</v>
      </c>
      <c r="G285">
        <v>542.6</v>
      </c>
      <c r="H285">
        <v>423.4</v>
      </c>
      <c r="I285">
        <v>439</v>
      </c>
      <c r="J285">
        <v>269</v>
      </c>
      <c r="K285">
        <v>668.8</v>
      </c>
      <c r="L285">
        <v>9222</v>
      </c>
      <c r="M285">
        <v>318</v>
      </c>
      <c r="N285">
        <v>289</v>
      </c>
      <c r="O285">
        <v>1472</v>
      </c>
      <c r="P285">
        <v>1100</v>
      </c>
    </row>
    <row r="286" spans="1:16" x14ac:dyDescent="0.4">
      <c r="A286" t="s">
        <v>378</v>
      </c>
      <c r="B286">
        <v>27732.1</v>
      </c>
      <c r="C286">
        <v>7820</v>
      </c>
      <c r="D286">
        <v>73460</v>
      </c>
      <c r="E286">
        <v>6179</v>
      </c>
      <c r="F286">
        <v>7150</v>
      </c>
      <c r="G286">
        <v>559.79999999999995</v>
      </c>
      <c r="H286">
        <v>421.7</v>
      </c>
      <c r="I286">
        <v>382</v>
      </c>
      <c r="J286">
        <v>268</v>
      </c>
      <c r="K286">
        <v>671.1</v>
      </c>
      <c r="L286">
        <v>9272</v>
      </c>
      <c r="M286">
        <v>322</v>
      </c>
      <c r="N286">
        <v>290</v>
      </c>
      <c r="O286">
        <v>1539</v>
      </c>
      <c r="P286">
        <v>1157</v>
      </c>
    </row>
    <row r="287" spans="1:16" x14ac:dyDescent="0.4">
      <c r="A287" t="s">
        <v>379</v>
      </c>
      <c r="B287">
        <v>27724.799999999999</v>
      </c>
      <c r="C287">
        <v>7850</v>
      </c>
      <c r="D287">
        <v>73220</v>
      </c>
      <c r="E287">
        <v>6213</v>
      </c>
      <c r="F287">
        <v>7150</v>
      </c>
      <c r="G287">
        <v>568.29999999999995</v>
      </c>
      <c r="H287">
        <v>422.9</v>
      </c>
      <c r="I287">
        <v>368</v>
      </c>
      <c r="J287">
        <v>275</v>
      </c>
      <c r="K287">
        <v>686.2</v>
      </c>
      <c r="L287">
        <v>9484</v>
      </c>
      <c r="M287">
        <v>323</v>
      </c>
      <c r="N287">
        <v>291</v>
      </c>
      <c r="O287">
        <v>1617</v>
      </c>
      <c r="P287">
        <v>1157</v>
      </c>
    </row>
    <row r="288" spans="1:16" x14ac:dyDescent="0.4">
      <c r="A288" t="s">
        <v>380</v>
      </c>
      <c r="B288">
        <v>27742.29</v>
      </c>
      <c r="C288">
        <v>7770</v>
      </c>
      <c r="D288">
        <v>73340</v>
      </c>
      <c r="E288">
        <v>6207</v>
      </c>
      <c r="F288">
        <v>7130</v>
      </c>
      <c r="G288">
        <v>566</v>
      </c>
      <c r="H288">
        <v>423</v>
      </c>
      <c r="I288">
        <v>387</v>
      </c>
      <c r="J288">
        <v>271</v>
      </c>
      <c r="K288">
        <v>688.5</v>
      </c>
      <c r="L288">
        <v>9507</v>
      </c>
      <c r="M288">
        <v>323</v>
      </c>
      <c r="N288">
        <v>291</v>
      </c>
      <c r="O288">
        <v>1639</v>
      </c>
      <c r="P288">
        <v>1134</v>
      </c>
    </row>
    <row r="289" spans="1:16" x14ac:dyDescent="0.4">
      <c r="A289" t="s">
        <v>381</v>
      </c>
      <c r="B289">
        <v>27641.14</v>
      </c>
      <c r="C289">
        <v>8340</v>
      </c>
      <c r="D289">
        <v>72510</v>
      </c>
      <c r="E289">
        <v>6181</v>
      </c>
      <c r="F289">
        <v>7840</v>
      </c>
      <c r="G289">
        <v>569.1</v>
      </c>
      <c r="H289">
        <v>418.9</v>
      </c>
      <c r="I289">
        <v>316</v>
      </c>
      <c r="J289">
        <v>273</v>
      </c>
      <c r="K289">
        <v>684</v>
      </c>
      <c r="L289">
        <v>9460</v>
      </c>
      <c r="M289">
        <v>318</v>
      </c>
      <c r="N289">
        <v>289</v>
      </c>
      <c r="O289">
        <v>1647</v>
      </c>
      <c r="P289">
        <v>1143</v>
      </c>
    </row>
    <row r="290" spans="1:16" x14ac:dyDescent="0.4">
      <c r="A290" t="s">
        <v>382</v>
      </c>
      <c r="B290">
        <v>27789.29</v>
      </c>
      <c r="C290">
        <v>8570</v>
      </c>
      <c r="D290">
        <v>71030</v>
      </c>
      <c r="E290">
        <v>6152</v>
      </c>
      <c r="F290">
        <v>8240</v>
      </c>
      <c r="G290">
        <v>579.4</v>
      </c>
      <c r="H290">
        <v>427.3</v>
      </c>
      <c r="I290">
        <v>342</v>
      </c>
      <c r="J290">
        <v>281</v>
      </c>
      <c r="K290">
        <v>694.6</v>
      </c>
      <c r="L290">
        <v>9534</v>
      </c>
      <c r="M290">
        <v>326</v>
      </c>
      <c r="N290">
        <v>293</v>
      </c>
      <c r="O290">
        <v>1728</v>
      </c>
      <c r="P290">
        <v>1178</v>
      </c>
    </row>
    <row r="291" spans="1:16" x14ac:dyDescent="0.4">
      <c r="A291" t="s">
        <v>383</v>
      </c>
      <c r="B291">
        <v>28089.54</v>
      </c>
      <c r="C291">
        <v>8870</v>
      </c>
      <c r="D291">
        <v>72520</v>
      </c>
      <c r="E291">
        <v>6181</v>
      </c>
      <c r="F291">
        <v>8500</v>
      </c>
      <c r="G291">
        <v>578.5</v>
      </c>
      <c r="H291">
        <v>426.1</v>
      </c>
      <c r="I291">
        <v>369</v>
      </c>
      <c r="J291">
        <v>281</v>
      </c>
      <c r="K291">
        <v>717</v>
      </c>
      <c r="L291">
        <v>9592</v>
      </c>
      <c r="M291">
        <v>323</v>
      </c>
      <c r="N291">
        <v>289</v>
      </c>
      <c r="O291">
        <v>1785</v>
      </c>
      <c r="P291">
        <v>1189</v>
      </c>
    </row>
    <row r="292" spans="1:16" x14ac:dyDescent="0.4">
      <c r="A292" t="s">
        <v>384</v>
      </c>
      <c r="B292">
        <v>28451.02</v>
      </c>
      <c r="C292">
        <v>8710</v>
      </c>
      <c r="D292">
        <v>73350</v>
      </c>
      <c r="E292">
        <v>6204</v>
      </c>
      <c r="F292">
        <v>8430</v>
      </c>
      <c r="G292">
        <v>575.4</v>
      </c>
      <c r="H292">
        <v>432.5</v>
      </c>
      <c r="I292">
        <v>357</v>
      </c>
      <c r="J292">
        <v>283</v>
      </c>
      <c r="K292">
        <v>718.1</v>
      </c>
      <c r="L292">
        <v>9652</v>
      </c>
      <c r="M292">
        <v>330</v>
      </c>
      <c r="N292">
        <v>292</v>
      </c>
      <c r="O292">
        <v>1764</v>
      </c>
      <c r="P292">
        <v>1225</v>
      </c>
    </row>
    <row r="293" spans="1:16" x14ac:dyDescent="0.4">
      <c r="A293" t="s">
        <v>385</v>
      </c>
      <c r="B293">
        <v>28543.51</v>
      </c>
      <c r="C293">
        <v>8790</v>
      </c>
      <c r="D293">
        <v>73200</v>
      </c>
      <c r="E293">
        <v>6159</v>
      </c>
      <c r="F293">
        <v>8450</v>
      </c>
      <c r="G293">
        <v>559.1</v>
      </c>
      <c r="H293">
        <v>429.9</v>
      </c>
      <c r="I293">
        <v>323</v>
      </c>
      <c r="J293">
        <v>280</v>
      </c>
      <c r="K293">
        <v>724</v>
      </c>
      <c r="L293">
        <v>9650</v>
      </c>
      <c r="M293">
        <v>330</v>
      </c>
      <c r="N293">
        <v>286</v>
      </c>
      <c r="O293">
        <v>1727</v>
      </c>
      <c r="P293">
        <v>1272</v>
      </c>
    </row>
    <row r="294" spans="1:16" x14ac:dyDescent="0.4">
      <c r="A294" t="s">
        <v>386</v>
      </c>
      <c r="B294">
        <v>29128.11</v>
      </c>
      <c r="C294">
        <v>8940</v>
      </c>
      <c r="D294">
        <v>74630</v>
      </c>
      <c r="E294">
        <v>6200</v>
      </c>
      <c r="F294">
        <v>8450</v>
      </c>
      <c r="G294">
        <v>569.6</v>
      </c>
      <c r="H294">
        <v>436.6</v>
      </c>
      <c r="I294">
        <v>331</v>
      </c>
      <c r="J294">
        <v>284</v>
      </c>
      <c r="K294">
        <v>732.1</v>
      </c>
      <c r="L294">
        <v>9756</v>
      </c>
      <c r="M294">
        <v>334</v>
      </c>
      <c r="N294">
        <v>288</v>
      </c>
      <c r="O294">
        <v>1839</v>
      </c>
      <c r="P294">
        <v>1289</v>
      </c>
    </row>
    <row r="295" spans="1:16" x14ac:dyDescent="0.4">
      <c r="A295" t="s">
        <v>387</v>
      </c>
      <c r="B295">
        <v>29659.89</v>
      </c>
      <c r="C295">
        <v>9830</v>
      </c>
      <c r="D295">
        <v>76620</v>
      </c>
      <c r="E295">
        <v>6320</v>
      </c>
      <c r="F295">
        <v>8980</v>
      </c>
      <c r="G295">
        <v>572.20000000000005</v>
      </c>
      <c r="H295">
        <v>439.3</v>
      </c>
      <c r="I295">
        <v>302</v>
      </c>
      <c r="J295">
        <v>285</v>
      </c>
      <c r="K295">
        <v>740.3</v>
      </c>
      <c r="L295">
        <v>9962</v>
      </c>
      <c r="M295">
        <v>340</v>
      </c>
      <c r="N295">
        <v>287</v>
      </c>
      <c r="O295">
        <v>1897</v>
      </c>
      <c r="P295">
        <v>1290</v>
      </c>
    </row>
    <row r="296" spans="1:16" x14ac:dyDescent="0.4">
      <c r="A296" t="s">
        <v>388</v>
      </c>
      <c r="B296">
        <v>29916.14</v>
      </c>
      <c r="C296">
        <v>9820</v>
      </c>
      <c r="D296">
        <v>75950</v>
      </c>
      <c r="E296">
        <v>6943</v>
      </c>
      <c r="F296">
        <v>8930</v>
      </c>
      <c r="G296">
        <v>574.70000000000005</v>
      </c>
      <c r="H296">
        <v>446.2</v>
      </c>
      <c r="I296">
        <v>279</v>
      </c>
      <c r="J296">
        <v>287</v>
      </c>
      <c r="K296">
        <v>717.2</v>
      </c>
      <c r="L296">
        <v>10005</v>
      </c>
      <c r="M296">
        <v>343</v>
      </c>
      <c r="N296">
        <v>288</v>
      </c>
      <c r="O296">
        <v>1912</v>
      </c>
      <c r="P296">
        <v>1272</v>
      </c>
    </row>
    <row r="297" spans="1:16" x14ac:dyDescent="0.4">
      <c r="A297" t="s">
        <v>389</v>
      </c>
      <c r="B297">
        <v>30181.21</v>
      </c>
      <c r="C297">
        <v>9830</v>
      </c>
      <c r="D297">
        <v>75890</v>
      </c>
      <c r="E297">
        <v>7265</v>
      </c>
      <c r="F297">
        <v>8920</v>
      </c>
      <c r="G297">
        <v>588.4</v>
      </c>
      <c r="H297">
        <v>451.9</v>
      </c>
      <c r="I297">
        <v>280</v>
      </c>
      <c r="J297">
        <v>295</v>
      </c>
      <c r="K297">
        <v>728.5</v>
      </c>
      <c r="L297">
        <v>9977</v>
      </c>
      <c r="M297">
        <v>346</v>
      </c>
      <c r="N297">
        <v>290</v>
      </c>
      <c r="O297">
        <v>1875</v>
      </c>
      <c r="P297">
        <v>1290</v>
      </c>
    </row>
    <row r="298" spans="1:16" x14ac:dyDescent="0.4">
      <c r="A298" t="s">
        <v>390</v>
      </c>
      <c r="B298">
        <v>30008.19</v>
      </c>
      <c r="C298">
        <v>9760</v>
      </c>
      <c r="D298">
        <v>75400</v>
      </c>
      <c r="E298">
        <v>7125</v>
      </c>
      <c r="F298">
        <v>8960</v>
      </c>
      <c r="G298">
        <v>573.1</v>
      </c>
      <c r="H298">
        <v>449.2</v>
      </c>
      <c r="I298">
        <v>275</v>
      </c>
      <c r="J298">
        <v>286</v>
      </c>
      <c r="K298">
        <v>710.3</v>
      </c>
      <c r="L298">
        <v>9898</v>
      </c>
      <c r="M298">
        <v>348</v>
      </c>
      <c r="N298">
        <v>322</v>
      </c>
      <c r="O298">
        <v>1876</v>
      </c>
      <c r="P298">
        <v>1293</v>
      </c>
    </row>
    <row r="299" spans="1:16" x14ac:dyDescent="0.4">
      <c r="A299" t="s">
        <v>391</v>
      </c>
      <c r="B299">
        <v>30381.84</v>
      </c>
      <c r="C299">
        <v>9880</v>
      </c>
      <c r="D299">
        <v>75880</v>
      </c>
      <c r="E299">
        <v>7179</v>
      </c>
      <c r="F299">
        <v>9030</v>
      </c>
      <c r="G299">
        <v>571.6</v>
      </c>
      <c r="H299">
        <v>448.3</v>
      </c>
      <c r="I299">
        <v>283</v>
      </c>
      <c r="J299">
        <v>287</v>
      </c>
      <c r="K299">
        <v>706.1</v>
      </c>
      <c r="L299">
        <v>9959</v>
      </c>
      <c r="M299">
        <v>353</v>
      </c>
      <c r="N299">
        <v>302</v>
      </c>
      <c r="O299">
        <v>1862</v>
      </c>
      <c r="P299">
        <v>1370</v>
      </c>
    </row>
    <row r="300" spans="1:16" x14ac:dyDescent="0.4">
      <c r="A300" t="s">
        <v>392</v>
      </c>
      <c r="B300">
        <v>30447.37</v>
      </c>
      <c r="C300">
        <v>9830</v>
      </c>
      <c r="D300">
        <v>75670</v>
      </c>
      <c r="E300">
        <v>7076</v>
      </c>
      <c r="F300">
        <v>8920</v>
      </c>
      <c r="G300">
        <v>565.1</v>
      </c>
      <c r="H300">
        <v>455.3</v>
      </c>
      <c r="I300">
        <v>299</v>
      </c>
      <c r="J300">
        <v>284</v>
      </c>
      <c r="K300">
        <v>704</v>
      </c>
      <c r="L300">
        <v>9795</v>
      </c>
      <c r="M300">
        <v>360</v>
      </c>
      <c r="N300">
        <v>309</v>
      </c>
      <c r="O300">
        <v>1908</v>
      </c>
      <c r="P300">
        <v>1430</v>
      </c>
    </row>
    <row r="301" spans="1:16" x14ac:dyDescent="0.4">
      <c r="A301" t="s">
        <v>393</v>
      </c>
      <c r="B301">
        <v>30670.1</v>
      </c>
      <c r="C301">
        <v>9960</v>
      </c>
      <c r="D301">
        <v>75530</v>
      </c>
      <c r="E301">
        <v>7041</v>
      </c>
      <c r="F301">
        <v>9130</v>
      </c>
      <c r="G301">
        <v>578.6</v>
      </c>
      <c r="H301">
        <v>461</v>
      </c>
      <c r="I301">
        <v>296</v>
      </c>
      <c r="J301">
        <v>290</v>
      </c>
      <c r="K301">
        <v>740.9</v>
      </c>
      <c r="L301">
        <v>9946</v>
      </c>
      <c r="M301">
        <v>364</v>
      </c>
      <c r="N301">
        <v>302</v>
      </c>
      <c r="O301">
        <v>1915</v>
      </c>
      <c r="P301">
        <v>1439</v>
      </c>
    </row>
    <row r="302" spans="1:16" x14ac:dyDescent="0.4">
      <c r="A302" t="s">
        <v>394</v>
      </c>
      <c r="B302">
        <v>30511.71</v>
      </c>
      <c r="C302">
        <v>10350</v>
      </c>
      <c r="D302">
        <v>75940</v>
      </c>
      <c r="E302">
        <v>6634</v>
      </c>
      <c r="F302">
        <v>9400</v>
      </c>
      <c r="G302">
        <v>572.4</v>
      </c>
      <c r="H302">
        <v>457.2</v>
      </c>
      <c r="I302">
        <v>340</v>
      </c>
      <c r="J302">
        <v>285</v>
      </c>
      <c r="K302">
        <v>739.5</v>
      </c>
      <c r="L302">
        <v>9876</v>
      </c>
      <c r="M302">
        <v>360</v>
      </c>
      <c r="N302">
        <v>301</v>
      </c>
      <c r="O302">
        <v>1902</v>
      </c>
      <c r="P302">
        <v>1420</v>
      </c>
    </row>
    <row r="303" spans="1:16" x14ac:dyDescent="0.4">
      <c r="A303" t="s">
        <v>395</v>
      </c>
      <c r="B303">
        <v>30323.34</v>
      </c>
      <c r="C303">
        <v>10060</v>
      </c>
      <c r="D303">
        <v>76660</v>
      </c>
      <c r="E303">
        <v>6542</v>
      </c>
      <c r="F303">
        <v>9210</v>
      </c>
      <c r="G303">
        <v>571.29999999999995</v>
      </c>
      <c r="H303">
        <v>465</v>
      </c>
      <c r="I303">
        <v>333</v>
      </c>
      <c r="J303">
        <v>285</v>
      </c>
      <c r="K303">
        <v>735.7</v>
      </c>
      <c r="L303">
        <v>9940</v>
      </c>
      <c r="M303">
        <v>361</v>
      </c>
      <c r="N303">
        <v>304</v>
      </c>
      <c r="O303">
        <v>1878</v>
      </c>
      <c r="P303">
        <v>1389</v>
      </c>
    </row>
    <row r="304" spans="1:16" x14ac:dyDescent="0.4">
      <c r="A304" t="s">
        <v>396</v>
      </c>
      <c r="B304">
        <v>30500.05</v>
      </c>
      <c r="C304">
        <v>10350</v>
      </c>
      <c r="D304">
        <v>76390</v>
      </c>
      <c r="E304">
        <v>6661</v>
      </c>
      <c r="F304">
        <v>9500</v>
      </c>
      <c r="G304">
        <v>572.70000000000005</v>
      </c>
      <c r="H304">
        <v>465.9</v>
      </c>
      <c r="I304">
        <v>325</v>
      </c>
      <c r="J304">
        <v>287</v>
      </c>
      <c r="K304">
        <v>738.1</v>
      </c>
      <c r="L304">
        <v>10020</v>
      </c>
      <c r="M304">
        <v>362</v>
      </c>
      <c r="N304">
        <v>309</v>
      </c>
      <c r="O304">
        <v>1834</v>
      </c>
      <c r="P304">
        <v>1436</v>
      </c>
    </row>
    <row r="305" spans="1:32" x14ac:dyDescent="0.4">
      <c r="A305" s="6" t="s">
        <v>19</v>
      </c>
      <c r="B305" s="6" t="s">
        <v>19</v>
      </c>
      <c r="C305" s="6" t="s">
        <v>19</v>
      </c>
      <c r="D305" s="6" t="s">
        <v>19</v>
      </c>
      <c r="E305" s="6" t="s">
        <v>19</v>
      </c>
      <c r="F305" s="6" t="s">
        <v>19</v>
      </c>
      <c r="G305" s="6" t="s">
        <v>19</v>
      </c>
      <c r="H305" s="6" t="s">
        <v>19</v>
      </c>
      <c r="I305" s="6" t="s">
        <v>19</v>
      </c>
      <c r="J305" s="6" t="s">
        <v>19</v>
      </c>
      <c r="K305" s="6" t="s">
        <v>19</v>
      </c>
      <c r="L305" s="6" t="s">
        <v>19</v>
      </c>
      <c r="M305" s="6" t="s">
        <v>19</v>
      </c>
      <c r="N305" s="6" t="s">
        <v>19</v>
      </c>
      <c r="O305" s="6" t="s">
        <v>19</v>
      </c>
      <c r="P305" s="6" t="s">
        <v>19</v>
      </c>
      <c r="Q305" s="6" t="s">
        <v>19</v>
      </c>
      <c r="R305" s="6" t="s">
        <v>19</v>
      </c>
      <c r="S305" s="6" t="s">
        <v>19</v>
      </c>
      <c r="T305" s="6" t="s">
        <v>19</v>
      </c>
      <c r="U305" s="6" t="s">
        <v>19</v>
      </c>
      <c r="V305" s="6" t="s">
        <v>19</v>
      </c>
      <c r="W305" s="6" t="s">
        <v>19</v>
      </c>
      <c r="X305" s="6" t="s">
        <v>19</v>
      </c>
      <c r="Y305" s="6" t="s">
        <v>19</v>
      </c>
      <c r="Z305" s="6" t="s">
        <v>19</v>
      </c>
      <c r="AA305" s="6" t="s">
        <v>19</v>
      </c>
      <c r="AB305" s="6" t="s">
        <v>19</v>
      </c>
      <c r="AC305" s="6" t="s">
        <v>19</v>
      </c>
      <c r="AD305" s="6" t="s">
        <v>19</v>
      </c>
      <c r="AE305" s="6" t="s">
        <v>19</v>
      </c>
      <c r="AF305" s="6"/>
    </row>
    <row r="307" spans="1:32" x14ac:dyDescent="0.4">
      <c r="A307" t="s">
        <v>312</v>
      </c>
      <c r="C307" s="15">
        <f>AVERAGE(C300:C304)</f>
        <v>10110</v>
      </c>
      <c r="D307" s="15">
        <f t="shared" ref="D307:AF307" si="0">AVERAGE(D300:D304)</f>
        <v>76038</v>
      </c>
      <c r="E307" s="15">
        <f t="shared" si="0"/>
        <v>6790.8</v>
      </c>
      <c r="F307" s="15">
        <f t="shared" si="0"/>
        <v>9232</v>
      </c>
      <c r="G307" s="15">
        <f t="shared" si="0"/>
        <v>572.01999999999987</v>
      </c>
      <c r="H307" s="15">
        <f t="shared" si="0"/>
        <v>460.88</v>
      </c>
      <c r="I307" s="15">
        <f t="shared" si="0"/>
        <v>318.60000000000002</v>
      </c>
      <c r="J307" s="15">
        <f t="shared" si="0"/>
        <v>286.2</v>
      </c>
      <c r="K307" s="15">
        <f t="shared" si="0"/>
        <v>731.6400000000001</v>
      </c>
      <c r="L307" s="15">
        <f t="shared" si="0"/>
        <v>9915.4</v>
      </c>
      <c r="M307" s="15">
        <f t="shared" si="0"/>
        <v>361.4</v>
      </c>
      <c r="N307" s="15">
        <f t="shared" si="0"/>
        <v>305</v>
      </c>
      <c r="O307" s="15">
        <f t="shared" si="0"/>
        <v>1887.4</v>
      </c>
      <c r="P307" s="15">
        <f t="shared" si="0"/>
        <v>1422.8</v>
      </c>
      <c r="Q307" s="15" t="e">
        <f t="shared" si="0"/>
        <v>#DIV/0!</v>
      </c>
      <c r="R307" s="15" t="e">
        <f t="shared" si="0"/>
        <v>#DIV/0!</v>
      </c>
      <c r="S307" s="15" t="e">
        <f t="shared" si="0"/>
        <v>#DIV/0!</v>
      </c>
      <c r="T307" s="15" t="e">
        <f t="shared" si="0"/>
        <v>#DIV/0!</v>
      </c>
      <c r="U307" s="15" t="e">
        <f t="shared" si="0"/>
        <v>#DIV/0!</v>
      </c>
      <c r="V307" s="15" t="e">
        <f t="shared" si="0"/>
        <v>#DIV/0!</v>
      </c>
      <c r="W307" s="15" t="e">
        <f t="shared" si="0"/>
        <v>#DIV/0!</v>
      </c>
      <c r="X307" s="15" t="e">
        <f t="shared" si="0"/>
        <v>#DIV/0!</v>
      </c>
      <c r="Y307" s="15" t="e">
        <f t="shared" si="0"/>
        <v>#DIV/0!</v>
      </c>
      <c r="Z307" s="15" t="e">
        <f t="shared" si="0"/>
        <v>#DIV/0!</v>
      </c>
      <c r="AA307" s="15" t="e">
        <f t="shared" si="0"/>
        <v>#DIV/0!</v>
      </c>
      <c r="AB307" s="15" t="e">
        <f t="shared" si="0"/>
        <v>#DIV/0!</v>
      </c>
      <c r="AC307" s="15" t="e">
        <f t="shared" si="0"/>
        <v>#DIV/0!</v>
      </c>
      <c r="AD307" s="15" t="e">
        <f t="shared" si="0"/>
        <v>#DIV/0!</v>
      </c>
      <c r="AE307" s="15" t="e">
        <f t="shared" si="0"/>
        <v>#DIV/0!</v>
      </c>
      <c r="AF307" s="15" t="e">
        <f t="shared" si="0"/>
        <v>#DIV/0!</v>
      </c>
    </row>
    <row r="308" spans="1:32" x14ac:dyDescent="0.4">
      <c r="A308" t="s">
        <v>313</v>
      </c>
      <c r="C308" s="15">
        <f>AVERAGE(C285:C304)</f>
        <v>9147.5</v>
      </c>
      <c r="D308" s="15">
        <f t="shared" ref="D308:AF308" si="1">AVERAGE(D285:D304)</f>
        <v>74503</v>
      </c>
      <c r="E308" s="15">
        <f t="shared" si="1"/>
        <v>6527.4</v>
      </c>
      <c r="F308" s="15">
        <f t="shared" si="1"/>
        <v>8456.5</v>
      </c>
      <c r="G308" s="15">
        <f t="shared" si="1"/>
        <v>570.39499999999998</v>
      </c>
      <c r="H308" s="15">
        <f t="shared" si="1"/>
        <v>440.08000000000004</v>
      </c>
      <c r="I308" s="15">
        <f t="shared" si="1"/>
        <v>331.3</v>
      </c>
      <c r="J308" s="15">
        <f t="shared" si="1"/>
        <v>281.8</v>
      </c>
      <c r="K308" s="15">
        <f t="shared" si="1"/>
        <v>712.25000000000011</v>
      </c>
      <c r="L308" s="15">
        <f t="shared" si="1"/>
        <v>9725.35</v>
      </c>
      <c r="M308" s="15">
        <f t="shared" si="1"/>
        <v>339.2</v>
      </c>
      <c r="N308" s="15">
        <f t="shared" si="1"/>
        <v>295.60000000000002</v>
      </c>
      <c r="O308" s="15">
        <f t="shared" si="1"/>
        <v>1780.8</v>
      </c>
      <c r="P308" s="15">
        <f t="shared" si="1"/>
        <v>1273.6500000000001</v>
      </c>
      <c r="Q308" s="15" t="e">
        <f t="shared" si="1"/>
        <v>#DIV/0!</v>
      </c>
      <c r="R308" s="15" t="e">
        <f t="shared" si="1"/>
        <v>#DIV/0!</v>
      </c>
      <c r="S308" s="15" t="e">
        <f t="shared" si="1"/>
        <v>#DIV/0!</v>
      </c>
      <c r="T308" s="15" t="e">
        <f t="shared" si="1"/>
        <v>#DIV/0!</v>
      </c>
      <c r="U308" s="15" t="e">
        <f t="shared" si="1"/>
        <v>#DIV/0!</v>
      </c>
      <c r="V308" s="15" t="e">
        <f t="shared" si="1"/>
        <v>#DIV/0!</v>
      </c>
      <c r="W308" s="15" t="e">
        <f t="shared" si="1"/>
        <v>#DIV/0!</v>
      </c>
      <c r="X308" s="15" t="e">
        <f t="shared" si="1"/>
        <v>#DIV/0!</v>
      </c>
      <c r="Y308" s="15" t="e">
        <f t="shared" si="1"/>
        <v>#DIV/0!</v>
      </c>
      <c r="Z308" s="15" t="e">
        <f t="shared" si="1"/>
        <v>#DIV/0!</v>
      </c>
      <c r="AA308" s="15" t="e">
        <f t="shared" si="1"/>
        <v>#DIV/0!</v>
      </c>
      <c r="AB308" s="15" t="e">
        <f t="shared" si="1"/>
        <v>#DIV/0!</v>
      </c>
      <c r="AC308" s="15" t="e">
        <f t="shared" si="1"/>
        <v>#DIV/0!</v>
      </c>
      <c r="AD308" s="15" t="e">
        <f t="shared" si="1"/>
        <v>#DIV/0!</v>
      </c>
      <c r="AE308" s="15" t="e">
        <f t="shared" si="1"/>
        <v>#DIV/0!</v>
      </c>
      <c r="AF308" s="15" t="e">
        <f t="shared" si="1"/>
        <v>#DIV/0!</v>
      </c>
    </row>
    <row r="309" spans="1:32" x14ac:dyDescent="0.4">
      <c r="A309" t="s">
        <v>314</v>
      </c>
      <c r="C309" s="15">
        <f>AVERAGE(C245:C304)</f>
        <v>7204</v>
      </c>
      <c r="D309" s="15">
        <f t="shared" ref="D309:AF309" si="2">AVERAGE(D245:D304)</f>
        <v>76589.833333333328</v>
      </c>
      <c r="E309" s="15">
        <f t="shared" si="2"/>
        <v>6957.8833333333332</v>
      </c>
      <c r="F309" s="15">
        <f t="shared" si="2"/>
        <v>6648.083333333333</v>
      </c>
      <c r="G309" s="15">
        <f t="shared" si="2"/>
        <v>577.96333333333325</v>
      </c>
      <c r="H309" s="15">
        <f t="shared" si="2"/>
        <v>454.64833333333337</v>
      </c>
      <c r="I309" s="15">
        <f t="shared" si="2"/>
        <v>351.81666666666666</v>
      </c>
      <c r="J309" s="15">
        <f t="shared" si="2"/>
        <v>294.39999999999998</v>
      </c>
      <c r="K309" s="15">
        <f t="shared" si="2"/>
        <v>625.4749999999998</v>
      </c>
      <c r="L309" s="15">
        <f t="shared" si="2"/>
        <v>9766.6666666666661</v>
      </c>
      <c r="M309" s="15">
        <f t="shared" si="2"/>
        <v>334.58333333333331</v>
      </c>
      <c r="N309" s="15">
        <f t="shared" si="2"/>
        <v>307.08333333333331</v>
      </c>
      <c r="O309" s="15">
        <f t="shared" si="2"/>
        <v>1499.0833333333333</v>
      </c>
      <c r="P309" s="15">
        <f t="shared" si="2"/>
        <v>1211.6833333333334</v>
      </c>
      <c r="Q309" s="15" t="e">
        <f t="shared" si="2"/>
        <v>#DIV/0!</v>
      </c>
      <c r="R309" s="15" t="e">
        <f t="shared" si="2"/>
        <v>#DIV/0!</v>
      </c>
      <c r="S309" s="15" t="e">
        <f t="shared" si="2"/>
        <v>#DIV/0!</v>
      </c>
      <c r="T309" s="15" t="e">
        <f t="shared" si="2"/>
        <v>#DIV/0!</v>
      </c>
      <c r="U309" s="15" t="e">
        <f t="shared" si="2"/>
        <v>#DIV/0!</v>
      </c>
      <c r="V309" s="15" t="e">
        <f t="shared" si="2"/>
        <v>#DIV/0!</v>
      </c>
      <c r="W309" s="15" t="e">
        <f t="shared" si="2"/>
        <v>#DIV/0!</v>
      </c>
      <c r="X309" s="15" t="e">
        <f t="shared" si="2"/>
        <v>#DIV/0!</v>
      </c>
      <c r="Y309" s="15" t="e">
        <f t="shared" si="2"/>
        <v>#DIV/0!</v>
      </c>
      <c r="Z309" s="15" t="e">
        <f t="shared" si="2"/>
        <v>#DIV/0!</v>
      </c>
      <c r="AA309" s="15" t="e">
        <f t="shared" si="2"/>
        <v>#DIV/0!</v>
      </c>
      <c r="AB309" s="15" t="e">
        <f t="shared" si="2"/>
        <v>#DIV/0!</v>
      </c>
      <c r="AC309" s="15" t="e">
        <f t="shared" si="2"/>
        <v>#DIV/0!</v>
      </c>
      <c r="AD309" s="15" t="e">
        <f t="shared" si="2"/>
        <v>#DIV/0!</v>
      </c>
      <c r="AE309" s="15" t="e">
        <f t="shared" si="2"/>
        <v>#DIV/0!</v>
      </c>
      <c r="AF309" s="15" t="e">
        <f t="shared" si="2"/>
        <v>#DIV/0!</v>
      </c>
    </row>
    <row r="310" spans="1:32" x14ac:dyDescent="0.4">
      <c r="A310" t="s">
        <v>315</v>
      </c>
      <c r="C310" s="15">
        <f>AVERAGE(C205:C304)</f>
        <v>6187.05</v>
      </c>
      <c r="D310" s="15">
        <f t="shared" ref="D310:AF310" si="3">AVERAGE(D205:D304)</f>
        <v>80469.2</v>
      </c>
      <c r="E310" s="15">
        <f t="shared" si="3"/>
        <v>7636.07</v>
      </c>
      <c r="F310" s="15">
        <f t="shared" si="3"/>
        <v>5820</v>
      </c>
      <c r="G310" s="15">
        <f t="shared" si="3"/>
        <v>565.87699999999973</v>
      </c>
      <c r="H310" s="15">
        <f t="shared" si="3"/>
        <v>459.71100000000013</v>
      </c>
      <c r="I310" s="15">
        <f t="shared" si="3"/>
        <v>284.39999999999998</v>
      </c>
      <c r="J310" s="15">
        <f t="shared" si="3"/>
        <v>298.45999999999998</v>
      </c>
      <c r="K310" s="15">
        <f t="shared" si="3"/>
        <v>576.36699999999973</v>
      </c>
      <c r="L310" s="15">
        <f t="shared" si="3"/>
        <v>9499.0400000000009</v>
      </c>
      <c r="M310" s="15">
        <f t="shared" si="3"/>
        <v>334.96</v>
      </c>
      <c r="N310" s="15">
        <f t="shared" si="3"/>
        <v>320.26</v>
      </c>
      <c r="O310" s="15">
        <f t="shared" si="3"/>
        <v>1477.93</v>
      </c>
      <c r="P310" s="15">
        <f t="shared" si="3"/>
        <v>1204.31</v>
      </c>
      <c r="Q310" s="15" t="e">
        <f t="shared" si="3"/>
        <v>#DIV/0!</v>
      </c>
      <c r="R310" s="15" t="e">
        <f t="shared" si="3"/>
        <v>#DIV/0!</v>
      </c>
      <c r="S310" s="15" t="e">
        <f t="shared" si="3"/>
        <v>#DIV/0!</v>
      </c>
      <c r="T310" s="15" t="e">
        <f t="shared" si="3"/>
        <v>#DIV/0!</v>
      </c>
      <c r="U310" s="15" t="e">
        <f t="shared" si="3"/>
        <v>#DIV/0!</v>
      </c>
      <c r="V310" s="15" t="e">
        <f t="shared" si="3"/>
        <v>#DIV/0!</v>
      </c>
      <c r="W310" s="15" t="e">
        <f t="shared" si="3"/>
        <v>#DIV/0!</v>
      </c>
      <c r="X310" s="15" t="e">
        <f t="shared" si="3"/>
        <v>#DIV/0!</v>
      </c>
      <c r="Y310" s="15" t="e">
        <f t="shared" si="3"/>
        <v>#DIV/0!</v>
      </c>
      <c r="Z310" s="15" t="e">
        <f t="shared" si="3"/>
        <v>#DIV/0!</v>
      </c>
      <c r="AA310" s="15" t="e">
        <f t="shared" si="3"/>
        <v>#DIV/0!</v>
      </c>
      <c r="AB310" s="15" t="e">
        <f t="shared" si="3"/>
        <v>#DIV/0!</v>
      </c>
      <c r="AC310" s="15" t="e">
        <f t="shared" si="3"/>
        <v>#DIV/0!</v>
      </c>
      <c r="AD310" s="15" t="e">
        <f t="shared" si="3"/>
        <v>#DIV/0!</v>
      </c>
      <c r="AE310" s="15" t="e">
        <f t="shared" si="3"/>
        <v>#DIV/0!</v>
      </c>
      <c r="AF310" s="15" t="e">
        <f t="shared" si="3"/>
        <v>#DIV/0!</v>
      </c>
    </row>
    <row r="311" spans="1:32" x14ac:dyDescent="0.4">
      <c r="A311" t="s">
        <v>321</v>
      </c>
      <c r="C311" s="15">
        <f>AVERAGE(C295:C299)</f>
        <v>9824</v>
      </c>
      <c r="D311" s="15">
        <f t="shared" ref="D311:AF311" si="4">AVERAGE(D295:D299)</f>
        <v>75948</v>
      </c>
      <c r="E311" s="15">
        <f t="shared" si="4"/>
        <v>6966.4</v>
      </c>
      <c r="F311" s="15">
        <f t="shared" si="4"/>
        <v>8964</v>
      </c>
      <c r="G311" s="15">
        <f t="shared" si="4"/>
        <v>576</v>
      </c>
      <c r="H311" s="15">
        <f t="shared" si="4"/>
        <v>446.98</v>
      </c>
      <c r="I311" s="15">
        <f t="shared" si="4"/>
        <v>283.8</v>
      </c>
      <c r="J311" s="15">
        <f t="shared" si="4"/>
        <v>288</v>
      </c>
      <c r="K311" s="15">
        <f t="shared" si="4"/>
        <v>720.48</v>
      </c>
      <c r="L311" s="15">
        <f t="shared" si="4"/>
        <v>9960.2000000000007</v>
      </c>
      <c r="M311" s="15">
        <f t="shared" si="4"/>
        <v>346</v>
      </c>
      <c r="N311" s="15">
        <f t="shared" si="4"/>
        <v>297.8</v>
      </c>
      <c r="O311" s="15">
        <f t="shared" si="4"/>
        <v>1884.4</v>
      </c>
      <c r="P311" s="15">
        <f t="shared" si="4"/>
        <v>1303</v>
      </c>
      <c r="Q311" s="15" t="e">
        <f t="shared" si="4"/>
        <v>#DIV/0!</v>
      </c>
      <c r="R311" s="15" t="e">
        <f t="shared" si="4"/>
        <v>#DIV/0!</v>
      </c>
      <c r="S311" s="15" t="e">
        <f t="shared" si="4"/>
        <v>#DIV/0!</v>
      </c>
      <c r="T311" s="15" t="e">
        <f t="shared" si="4"/>
        <v>#DIV/0!</v>
      </c>
      <c r="U311" s="15" t="e">
        <f t="shared" si="4"/>
        <v>#DIV/0!</v>
      </c>
      <c r="V311" s="15" t="e">
        <f t="shared" si="4"/>
        <v>#DIV/0!</v>
      </c>
      <c r="W311" s="15" t="e">
        <f t="shared" si="4"/>
        <v>#DIV/0!</v>
      </c>
      <c r="X311" s="15" t="e">
        <f t="shared" si="4"/>
        <v>#DIV/0!</v>
      </c>
      <c r="Y311" s="15" t="e">
        <f t="shared" si="4"/>
        <v>#DIV/0!</v>
      </c>
      <c r="Z311" s="15" t="e">
        <f t="shared" si="4"/>
        <v>#DIV/0!</v>
      </c>
      <c r="AA311" s="15" t="e">
        <f t="shared" si="4"/>
        <v>#DIV/0!</v>
      </c>
      <c r="AB311" s="15" t="e">
        <f t="shared" si="4"/>
        <v>#DIV/0!</v>
      </c>
      <c r="AC311" s="15" t="e">
        <f t="shared" si="4"/>
        <v>#DIV/0!</v>
      </c>
      <c r="AD311" s="15" t="e">
        <f t="shared" si="4"/>
        <v>#DIV/0!</v>
      </c>
      <c r="AE311" s="15" t="e">
        <f t="shared" si="4"/>
        <v>#DIV/0!</v>
      </c>
      <c r="AF311" s="15" t="e">
        <f t="shared" si="4"/>
        <v>#DIV/0!</v>
      </c>
    </row>
    <row r="312" spans="1:32" x14ac:dyDescent="0.4">
      <c r="A312" t="s">
        <v>317</v>
      </c>
      <c r="C312">
        <f>AVERAGE(C280:C299)</f>
        <v>8630</v>
      </c>
      <c r="D312">
        <f t="shared" ref="D312:AF312" si="5">AVERAGE(D280:D299)</f>
        <v>73766.5</v>
      </c>
      <c r="E312">
        <f t="shared" si="5"/>
        <v>6425.85</v>
      </c>
      <c r="F312">
        <f t="shared" si="5"/>
        <v>7930.5</v>
      </c>
      <c r="G312">
        <f t="shared" si="5"/>
        <v>569.61</v>
      </c>
      <c r="H312">
        <f t="shared" si="5"/>
        <v>432.82499999999999</v>
      </c>
      <c r="I312">
        <f t="shared" si="5"/>
        <v>392.65</v>
      </c>
      <c r="J312">
        <f t="shared" si="5"/>
        <v>282.2</v>
      </c>
      <c r="K312">
        <f t="shared" si="5"/>
        <v>688.51</v>
      </c>
      <c r="L312">
        <f t="shared" si="5"/>
        <v>9621.5499999999993</v>
      </c>
      <c r="M312">
        <f t="shared" si="5"/>
        <v>328.9</v>
      </c>
      <c r="N312">
        <f t="shared" si="5"/>
        <v>291.10000000000002</v>
      </c>
      <c r="O312">
        <f t="shared" si="5"/>
        <v>1699.95</v>
      </c>
      <c r="P312">
        <f t="shared" si="5"/>
        <v>1196.2</v>
      </c>
      <c r="Q312" t="e">
        <f t="shared" si="5"/>
        <v>#DIV/0!</v>
      </c>
      <c r="R312" t="e">
        <f t="shared" si="5"/>
        <v>#DIV/0!</v>
      </c>
      <c r="S312" t="e">
        <f t="shared" si="5"/>
        <v>#DIV/0!</v>
      </c>
      <c r="T312" t="e">
        <f t="shared" si="5"/>
        <v>#DIV/0!</v>
      </c>
      <c r="U312" t="e">
        <f t="shared" si="5"/>
        <v>#DIV/0!</v>
      </c>
      <c r="V312" t="e">
        <f t="shared" si="5"/>
        <v>#DIV/0!</v>
      </c>
      <c r="W312" t="e">
        <f t="shared" si="5"/>
        <v>#DIV/0!</v>
      </c>
      <c r="X312" t="e">
        <f t="shared" si="5"/>
        <v>#DIV/0!</v>
      </c>
      <c r="Y312" t="e">
        <f t="shared" si="5"/>
        <v>#DIV/0!</v>
      </c>
      <c r="Z312" t="e">
        <f t="shared" si="5"/>
        <v>#DIV/0!</v>
      </c>
      <c r="AA312" t="e">
        <f t="shared" si="5"/>
        <v>#DIV/0!</v>
      </c>
      <c r="AB312" t="e">
        <f t="shared" si="5"/>
        <v>#DIV/0!</v>
      </c>
      <c r="AC312" t="e">
        <f t="shared" si="5"/>
        <v>#DIV/0!</v>
      </c>
      <c r="AD312" t="e">
        <f t="shared" si="5"/>
        <v>#DIV/0!</v>
      </c>
      <c r="AE312" t="e">
        <f t="shared" si="5"/>
        <v>#DIV/0!</v>
      </c>
      <c r="AF312" t="e">
        <f t="shared" si="5"/>
        <v>#DIV/0!</v>
      </c>
    </row>
    <row r="313" spans="1:32" x14ac:dyDescent="0.4">
      <c r="A313" t="s">
        <v>318</v>
      </c>
      <c r="C313">
        <f>AVERAGE(C240:C299)</f>
        <v>6813.833333333333</v>
      </c>
      <c r="D313">
        <f t="shared" ref="D313:AF313" si="6">AVERAGE(D240:D299)</f>
        <v>77025.5</v>
      </c>
      <c r="E313">
        <f t="shared" si="6"/>
        <v>7042</v>
      </c>
      <c r="F313">
        <f t="shared" si="6"/>
        <v>6299.083333333333</v>
      </c>
      <c r="G313">
        <f t="shared" si="6"/>
        <v>575.83333333333337</v>
      </c>
      <c r="H313">
        <f t="shared" si="6"/>
        <v>455.14166666666665</v>
      </c>
      <c r="I313">
        <f t="shared" si="6"/>
        <v>342.76666666666665</v>
      </c>
      <c r="J313">
        <f t="shared" si="6"/>
        <v>295.71666666666664</v>
      </c>
      <c r="K313">
        <f t="shared" si="6"/>
        <v>609.43833333333328</v>
      </c>
      <c r="L313">
        <f t="shared" si="6"/>
        <v>9770.9833333333336</v>
      </c>
      <c r="M313">
        <f t="shared" si="6"/>
        <v>332.68333333333334</v>
      </c>
      <c r="N313">
        <f t="shared" si="6"/>
        <v>310.13333333333333</v>
      </c>
      <c r="O313">
        <f t="shared" si="6"/>
        <v>1449.2333333333333</v>
      </c>
      <c r="P313">
        <f t="shared" si="6"/>
        <v>1191.1333333333334</v>
      </c>
      <c r="Q313" t="e">
        <f t="shared" si="6"/>
        <v>#DIV/0!</v>
      </c>
      <c r="R313" t="e">
        <f t="shared" si="6"/>
        <v>#DIV/0!</v>
      </c>
      <c r="S313" t="e">
        <f t="shared" si="6"/>
        <v>#DIV/0!</v>
      </c>
      <c r="T313" t="e">
        <f t="shared" si="6"/>
        <v>#DIV/0!</v>
      </c>
      <c r="U313" t="e">
        <f t="shared" si="6"/>
        <v>#DIV/0!</v>
      </c>
      <c r="V313" t="e">
        <f t="shared" si="6"/>
        <v>#DIV/0!</v>
      </c>
      <c r="W313" t="e">
        <f t="shared" si="6"/>
        <v>#DIV/0!</v>
      </c>
      <c r="X313" t="e">
        <f t="shared" si="6"/>
        <v>#DIV/0!</v>
      </c>
      <c r="Y313" t="e">
        <f t="shared" si="6"/>
        <v>#DIV/0!</v>
      </c>
      <c r="Z313" t="e">
        <f t="shared" si="6"/>
        <v>#DIV/0!</v>
      </c>
      <c r="AA313" t="e">
        <f t="shared" si="6"/>
        <v>#DIV/0!</v>
      </c>
      <c r="AB313" t="e">
        <f t="shared" si="6"/>
        <v>#DIV/0!</v>
      </c>
      <c r="AC313" t="e">
        <f t="shared" si="6"/>
        <v>#DIV/0!</v>
      </c>
      <c r="AD313" t="e">
        <f t="shared" si="6"/>
        <v>#DIV/0!</v>
      </c>
      <c r="AE313" t="e">
        <f t="shared" si="6"/>
        <v>#DIV/0!</v>
      </c>
      <c r="AF313" t="e">
        <f t="shared" si="6"/>
        <v>#DIV/0!</v>
      </c>
    </row>
    <row r="314" spans="1:32" x14ac:dyDescent="0.4">
      <c r="A314" t="s">
        <v>322</v>
      </c>
      <c r="C314" s="16">
        <f>C307-C311</f>
        <v>286</v>
      </c>
      <c r="D314" s="16">
        <f t="shared" ref="D314:AF314" si="7">D307-D311</f>
        <v>90</v>
      </c>
      <c r="E314" s="16">
        <f t="shared" si="7"/>
        <v>-175.59999999999945</v>
      </c>
      <c r="F314" s="16">
        <f t="shared" si="7"/>
        <v>268</v>
      </c>
      <c r="G314" s="16">
        <f t="shared" si="7"/>
        <v>-3.9800000000001319</v>
      </c>
      <c r="H314" s="16">
        <f t="shared" si="7"/>
        <v>13.899999999999977</v>
      </c>
      <c r="I314" s="16">
        <f t="shared" si="7"/>
        <v>34.800000000000011</v>
      </c>
      <c r="J314" s="16">
        <f t="shared" si="7"/>
        <v>-1.8000000000000114</v>
      </c>
      <c r="K314" s="16">
        <f t="shared" si="7"/>
        <v>11.160000000000082</v>
      </c>
      <c r="L314" s="16">
        <f t="shared" si="7"/>
        <v>-44.800000000001091</v>
      </c>
      <c r="M314" s="16">
        <f t="shared" si="7"/>
        <v>15.399999999999977</v>
      </c>
      <c r="N314" s="16">
        <f t="shared" si="7"/>
        <v>7.1999999999999886</v>
      </c>
      <c r="O314" s="16">
        <f t="shared" si="7"/>
        <v>3</v>
      </c>
      <c r="P314" s="16">
        <f t="shared" si="7"/>
        <v>119.79999999999995</v>
      </c>
      <c r="Q314" s="16" t="e">
        <f t="shared" si="7"/>
        <v>#DIV/0!</v>
      </c>
      <c r="R314" s="16" t="e">
        <f t="shared" si="7"/>
        <v>#DIV/0!</v>
      </c>
      <c r="S314" s="16" t="e">
        <f t="shared" si="7"/>
        <v>#DIV/0!</v>
      </c>
      <c r="T314" s="16" t="e">
        <f t="shared" si="7"/>
        <v>#DIV/0!</v>
      </c>
      <c r="U314" s="16" t="e">
        <f t="shared" si="7"/>
        <v>#DIV/0!</v>
      </c>
      <c r="V314" s="16" t="e">
        <f t="shared" si="7"/>
        <v>#DIV/0!</v>
      </c>
      <c r="W314" s="16" t="e">
        <f t="shared" si="7"/>
        <v>#DIV/0!</v>
      </c>
      <c r="X314" s="16" t="e">
        <f t="shared" si="7"/>
        <v>#DIV/0!</v>
      </c>
      <c r="Y314" s="16" t="e">
        <f t="shared" si="7"/>
        <v>#DIV/0!</v>
      </c>
      <c r="Z314" s="16" t="e">
        <f t="shared" si="7"/>
        <v>#DIV/0!</v>
      </c>
      <c r="AA314" s="16" t="e">
        <f t="shared" si="7"/>
        <v>#DIV/0!</v>
      </c>
      <c r="AB314" s="16" t="e">
        <f t="shared" si="7"/>
        <v>#DIV/0!</v>
      </c>
      <c r="AC314" s="16" t="e">
        <f t="shared" si="7"/>
        <v>#DIV/0!</v>
      </c>
      <c r="AD314" s="16" t="e">
        <f t="shared" si="7"/>
        <v>#DIV/0!</v>
      </c>
      <c r="AE314" s="16" t="e">
        <f t="shared" si="7"/>
        <v>#DIV/0!</v>
      </c>
      <c r="AF314" s="16" t="e">
        <f t="shared" si="7"/>
        <v>#DIV/0!</v>
      </c>
    </row>
    <row r="315" spans="1:32" x14ac:dyDescent="0.4">
      <c r="A315" t="s">
        <v>319</v>
      </c>
      <c r="C315" s="16">
        <f>C308-C312</f>
        <v>517.5</v>
      </c>
      <c r="D315" s="16">
        <f t="shared" ref="D315:AF315" si="8">D308-D312</f>
        <v>736.5</v>
      </c>
      <c r="E315" s="16">
        <f t="shared" si="8"/>
        <v>101.54999999999927</v>
      </c>
      <c r="F315" s="16">
        <f t="shared" si="8"/>
        <v>526</v>
      </c>
      <c r="G315" s="16">
        <f t="shared" si="8"/>
        <v>0.78499999999996817</v>
      </c>
      <c r="H315" s="16">
        <f t="shared" si="8"/>
        <v>7.2550000000000523</v>
      </c>
      <c r="I315" s="16">
        <f t="shared" si="8"/>
        <v>-61.349999999999966</v>
      </c>
      <c r="J315" s="16">
        <f t="shared" si="8"/>
        <v>-0.39999999999997726</v>
      </c>
      <c r="K315" s="16">
        <f t="shared" si="8"/>
        <v>23.740000000000123</v>
      </c>
      <c r="L315" s="16">
        <f t="shared" si="8"/>
        <v>103.80000000000109</v>
      </c>
      <c r="M315" s="16">
        <f t="shared" si="8"/>
        <v>10.300000000000011</v>
      </c>
      <c r="N315" s="16">
        <f t="shared" si="8"/>
        <v>4.5</v>
      </c>
      <c r="O315" s="16">
        <f t="shared" si="8"/>
        <v>80.849999999999909</v>
      </c>
      <c r="P315" s="16">
        <f t="shared" si="8"/>
        <v>77.450000000000045</v>
      </c>
      <c r="Q315" s="16" t="e">
        <f t="shared" si="8"/>
        <v>#DIV/0!</v>
      </c>
      <c r="R315" s="16" t="e">
        <f t="shared" si="8"/>
        <v>#DIV/0!</v>
      </c>
      <c r="S315" s="16" t="e">
        <f t="shared" si="8"/>
        <v>#DIV/0!</v>
      </c>
      <c r="T315" s="16" t="e">
        <f t="shared" si="8"/>
        <v>#DIV/0!</v>
      </c>
      <c r="U315" s="16" t="e">
        <f t="shared" si="8"/>
        <v>#DIV/0!</v>
      </c>
      <c r="V315" s="16" t="e">
        <f t="shared" si="8"/>
        <v>#DIV/0!</v>
      </c>
      <c r="W315" s="16" t="e">
        <f t="shared" si="8"/>
        <v>#DIV/0!</v>
      </c>
      <c r="X315" s="16" t="e">
        <f t="shared" si="8"/>
        <v>#DIV/0!</v>
      </c>
      <c r="Y315" s="16" t="e">
        <f t="shared" si="8"/>
        <v>#DIV/0!</v>
      </c>
      <c r="Z315" s="16" t="e">
        <f t="shared" si="8"/>
        <v>#DIV/0!</v>
      </c>
      <c r="AA315" s="16" t="e">
        <f t="shared" si="8"/>
        <v>#DIV/0!</v>
      </c>
      <c r="AB315" s="16" t="e">
        <f t="shared" si="8"/>
        <v>#DIV/0!</v>
      </c>
      <c r="AC315" s="16" t="e">
        <f t="shared" si="8"/>
        <v>#DIV/0!</v>
      </c>
      <c r="AD315" s="16" t="e">
        <f t="shared" si="8"/>
        <v>#DIV/0!</v>
      </c>
      <c r="AE315" s="16" t="e">
        <f t="shared" si="8"/>
        <v>#DIV/0!</v>
      </c>
      <c r="AF315" s="16" t="e">
        <f t="shared" si="8"/>
        <v>#DIV/0!</v>
      </c>
    </row>
    <row r="316" spans="1:32" x14ac:dyDescent="0.4">
      <c r="A316" t="s">
        <v>320</v>
      </c>
      <c r="C316" s="16">
        <f>C309-C313</f>
        <v>390.16666666666697</v>
      </c>
      <c r="D316" s="16">
        <f t="shared" ref="D316:AF316" si="9">D309-D313</f>
        <v>-435.66666666667152</v>
      </c>
      <c r="E316" s="16">
        <f t="shared" si="9"/>
        <v>-84.116666666666788</v>
      </c>
      <c r="F316" s="16">
        <f t="shared" si="9"/>
        <v>349</v>
      </c>
      <c r="G316" s="16">
        <f t="shared" si="9"/>
        <v>2.1299999999998818</v>
      </c>
      <c r="H316" s="16">
        <f t="shared" si="9"/>
        <v>-0.49333333333328255</v>
      </c>
      <c r="I316" s="16">
        <f t="shared" si="9"/>
        <v>9.0500000000000114</v>
      </c>
      <c r="J316" s="16">
        <f t="shared" si="9"/>
        <v>-1.3166666666666629</v>
      </c>
      <c r="K316" s="16">
        <f t="shared" si="9"/>
        <v>16.03666666666652</v>
      </c>
      <c r="L316" s="16">
        <f t="shared" si="9"/>
        <v>-4.3166666666675155</v>
      </c>
      <c r="M316" s="16">
        <f t="shared" si="9"/>
        <v>1.8999999999999773</v>
      </c>
      <c r="N316" s="16">
        <f t="shared" si="9"/>
        <v>-3.0500000000000114</v>
      </c>
      <c r="O316" s="16">
        <f t="shared" si="9"/>
        <v>49.849999999999909</v>
      </c>
      <c r="P316" s="16">
        <f t="shared" si="9"/>
        <v>20.549999999999955</v>
      </c>
      <c r="Q316" s="16" t="e">
        <f t="shared" si="9"/>
        <v>#DIV/0!</v>
      </c>
      <c r="R316" s="16" t="e">
        <f t="shared" si="9"/>
        <v>#DIV/0!</v>
      </c>
      <c r="S316" s="16" t="e">
        <f t="shared" si="9"/>
        <v>#DIV/0!</v>
      </c>
      <c r="T316" s="16" t="e">
        <f t="shared" si="9"/>
        <v>#DIV/0!</v>
      </c>
      <c r="U316" s="16" t="e">
        <f t="shared" si="9"/>
        <v>#DIV/0!</v>
      </c>
      <c r="V316" s="16" t="e">
        <f t="shared" si="9"/>
        <v>#DIV/0!</v>
      </c>
      <c r="W316" s="16" t="e">
        <f t="shared" si="9"/>
        <v>#DIV/0!</v>
      </c>
      <c r="X316" s="16" t="e">
        <f t="shared" si="9"/>
        <v>#DIV/0!</v>
      </c>
      <c r="Y316" s="16" t="e">
        <f t="shared" si="9"/>
        <v>#DIV/0!</v>
      </c>
      <c r="Z316" s="16" t="e">
        <f t="shared" si="9"/>
        <v>#DIV/0!</v>
      </c>
      <c r="AA316" s="16" t="e">
        <f t="shared" si="9"/>
        <v>#DIV/0!</v>
      </c>
      <c r="AB316" s="16" t="e">
        <f t="shared" si="9"/>
        <v>#DIV/0!</v>
      </c>
      <c r="AC316" s="16" t="e">
        <f t="shared" si="9"/>
        <v>#DIV/0!</v>
      </c>
      <c r="AD316" s="16" t="e">
        <f t="shared" si="9"/>
        <v>#DIV/0!</v>
      </c>
      <c r="AE316" s="16" t="e">
        <f t="shared" si="9"/>
        <v>#DIV/0!</v>
      </c>
      <c r="AF316" s="16" t="e">
        <f t="shared" si="9"/>
        <v>#DIV/0!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メイン</vt:lpstr>
      <vt:lpstr>終値シート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草食系投資家LoK</dc:creator>
  <cp:lastModifiedBy>R</cp:lastModifiedBy>
  <dcterms:created xsi:type="dcterms:W3CDTF">2021-07-20T00:09:28Z</dcterms:created>
  <dcterms:modified xsi:type="dcterms:W3CDTF">2021-09-20T11:49:16Z</dcterms:modified>
</cp:coreProperties>
</file>